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tables/table1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11"/>
  <workbookPr defaultThemeVersion="166925"/>
  <mc:AlternateContent xmlns:mc="http://schemas.openxmlformats.org/markup-compatibility/2006">
    <mc:Choice Requires="x15">
      <x15ac:absPath xmlns:x15ac="http://schemas.microsoft.com/office/spreadsheetml/2010/11/ac" url="C:\Users\frank\Desktop\"/>
    </mc:Choice>
  </mc:AlternateContent>
  <xr:revisionPtr revIDLastSave="0" documentId="13_ncr:1_{BD7FF00B-FD80-4BDC-9972-73203C50E958}" xr6:coauthVersionLast="46" xr6:coauthVersionMax="46" xr10:uidLastSave="{00000000-0000-0000-0000-000000000000}"/>
  <bookViews>
    <workbookView minimized="1" xWindow="1428" yWindow="1428" windowWidth="17280" windowHeight="8964" firstSheet="22" activeTab="32" xr2:uid="{34916CEC-51D7-4D9D-8AD3-FC2E7F6C3C94}"/>
  </bookViews>
  <sheets>
    <sheet name="1 Flash Fill" sheetId="5" r:id="rId1"/>
    <sheet name="Assignment 1" sheetId="2" r:id="rId2"/>
    <sheet name="2 Paste Special - Prev Year" sheetId="7" r:id="rId3"/>
    <sheet name="Assignment 2" sheetId="9" r:id="rId4"/>
    <sheet name="3 Go to Special" sheetId="10" r:id="rId5"/>
    <sheet name="Assignment 3" sheetId="11" r:id="rId6"/>
    <sheet name="4 Auditing" sheetId="12" r:id="rId7"/>
    <sheet name="Assignment 4" sheetId="59" r:id="rId8"/>
    <sheet name="5 Named Ranges" sheetId="15" r:id="rId9"/>
    <sheet name="5 Named Ranges exp" sheetId="14" r:id="rId10"/>
    <sheet name="6 Goal Seek" sheetId="26" r:id="rId11"/>
    <sheet name="6 Nested IFs" sheetId="24" r:id="rId12"/>
    <sheet name="Assignment 6b " sheetId="25" r:id="rId13"/>
    <sheet name="7 Vlookup" sheetId="53" r:id="rId14"/>
    <sheet name="7 Form" sheetId="71" r:id="rId15"/>
    <sheet name="8 Lists" sheetId="23" r:id="rId16"/>
    <sheet name="8 Database" sheetId="21" r:id="rId17"/>
    <sheet name="8Database - Final" sheetId="70" r:id="rId18"/>
    <sheet name="9 Totals" sheetId="37" r:id="rId19"/>
    <sheet name="First" sheetId="38" r:id="rId20"/>
    <sheet name="Week1" sheetId="40" r:id="rId21"/>
    <sheet name="Week2" sheetId="41" r:id="rId22"/>
    <sheet name="Week3" sheetId="42" r:id="rId23"/>
    <sheet name="Week4" sheetId="43" r:id="rId24"/>
    <sheet name="Week5" sheetId="44" r:id="rId25"/>
    <sheet name="Week6" sheetId="45" r:id="rId26"/>
    <sheet name="Week7" sheetId="46" r:id="rId27"/>
    <sheet name="Week8" sheetId="47" r:id="rId28"/>
    <sheet name="Last" sheetId="39" r:id="rId29"/>
    <sheet name="Chart1" sheetId="73" r:id="rId30"/>
    <sheet name="Chart2" sheetId="74" r:id="rId31"/>
    <sheet name="10 Graphing" sheetId="72" r:id="rId32"/>
    <sheet name="Bonus Pivot table" sheetId="69" r:id="rId33"/>
  </sheets>
  <externalReferences>
    <externalReference r:id="rId34"/>
  </externalReferences>
  <definedNames>
    <definedName name="_xlnm._FilterDatabase" localSheetId="0" hidden="1">'1 Flash Fill'!$A$1:$G$29</definedName>
    <definedName name="Data">'5 Named Ranges'!$A$2:$A$11</definedName>
    <definedName name="Departments">'5 Named Ranges'!$G$2:$G$7</definedName>
    <definedName name="Employee">'7 Vlookup'!$A$7:$A$34</definedName>
    <definedName name="Full_Name">[1]Employees!#REF!</definedName>
    <definedName name="Project">'8 Lists'!$A$2:$A$7</definedName>
    <definedName name="Regions">'5 Named Ranges'!$E$2:$E$7</definedName>
    <definedName name="Slicer_Project">#N/A</definedName>
    <definedName name="Slicer_Type">#N/A</definedName>
    <definedName name="Staff">'8 Lists'!$H$2:$H$5</definedName>
    <definedName name="Stats">'5 Named Ranges'!$C$2:$C$14</definedName>
    <definedName name="tblEmployeeInfo">Table8[]</definedName>
    <definedName name="tblProjectInfo">Table6[]</definedName>
    <definedName name="tblTypeInfo">Table11[]</definedName>
    <definedName name="Type">'8 Lists'!$E$2:$E$6</definedName>
    <definedName name="Z_4F17E2CE_2B2E_4ACD_A1C6_4F8F3F86644F_.wvu.FilterData" localSheetId="0" hidden="1">'1 Flash Fill'!$A$1:$G$29</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5"/>
        <x14:slicerCache r:id="rId3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37" l="1"/>
  <c r="C4" i="37"/>
  <c r="D4" i="37"/>
  <c r="B5" i="37"/>
  <c r="C5" i="37"/>
  <c r="D5" i="37"/>
  <c r="B6" i="37"/>
  <c r="C6" i="37"/>
  <c r="D6" i="37"/>
  <c r="B7" i="37"/>
  <c r="C7" i="37"/>
  <c r="D7" i="37"/>
  <c r="B8" i="37"/>
  <c r="C8" i="37"/>
  <c r="D8" i="37"/>
  <c r="C3" i="37"/>
  <c r="D3" i="37"/>
  <c r="B3" i="37"/>
  <c r="E173" i="70"/>
  <c r="F5" i="21"/>
  <c r="G5" i="21"/>
  <c r="F4" i="21"/>
  <c r="G4" i="21"/>
  <c r="F3" i="21"/>
  <c r="G3" i="21"/>
  <c r="G2" i="21"/>
  <c r="F2" i="21"/>
  <c r="B13" i="71"/>
  <c r="D2" i="53"/>
  <c r="C3" i="24"/>
  <c r="C4" i="24"/>
  <c r="C5" i="24"/>
  <c r="C6" i="24"/>
  <c r="C7" i="24"/>
  <c r="C8" i="24"/>
  <c r="C9" i="24"/>
  <c r="C10" i="24"/>
  <c r="C2" i="24"/>
  <c r="C6" i="14"/>
  <c r="C5" i="14"/>
  <c r="C4" i="14"/>
  <c r="C3" i="14"/>
  <c r="C2" i="14"/>
  <c r="B6" i="14"/>
  <c r="B5" i="14"/>
  <c r="B4" i="14"/>
  <c r="B3" i="14"/>
  <c r="B2" i="14"/>
  <c r="C19" i="15"/>
  <c r="C18" i="15"/>
  <c r="C20" i="15"/>
  <c r="B20" i="15"/>
  <c r="B19" i="15"/>
  <c r="B18" i="15"/>
  <c r="G16" i="72"/>
  <c r="H16" i="72" s="1"/>
  <c r="H15" i="72"/>
  <c r="G15" i="72"/>
  <c r="H14" i="72"/>
  <c r="G14" i="72"/>
  <c r="G13" i="72"/>
  <c r="H13" i="72" s="1"/>
  <c r="G12" i="72"/>
  <c r="H12" i="72" s="1"/>
  <c r="H11" i="72"/>
  <c r="G11" i="72"/>
  <c r="H10" i="72"/>
  <c r="G10" i="72"/>
  <c r="G9" i="72"/>
  <c r="H9" i="72" s="1"/>
  <c r="G8" i="72"/>
  <c r="H8" i="72" s="1"/>
  <c r="H7" i="72"/>
  <c r="G7" i="72"/>
  <c r="H6" i="72"/>
  <c r="G6" i="72"/>
  <c r="G5" i="72"/>
  <c r="H5" i="72" s="1"/>
  <c r="G16" i="12" l="1"/>
  <c r="E8" i="12"/>
  <c r="M4" i="10" l="1"/>
  <c r="M5" i="10"/>
  <c r="M6" i="10"/>
  <c r="M7" i="10"/>
  <c r="M8" i="10"/>
  <c r="M9" i="10"/>
  <c r="M10" i="10"/>
  <c r="M11" i="10"/>
  <c r="M12" i="10"/>
  <c r="M13" i="10"/>
  <c r="M14" i="10"/>
  <c r="M15" i="10"/>
  <c r="G163" i="69"/>
  <c r="H163" i="69" s="1"/>
  <c r="G162" i="69"/>
  <c r="H162" i="69" s="1"/>
  <c r="G54" i="69"/>
  <c r="H54" i="69" s="1"/>
  <c r="G612" i="69"/>
  <c r="H612" i="69" s="1"/>
  <c r="G584" i="69"/>
  <c r="G305" i="69"/>
  <c r="H305" i="69" s="1"/>
  <c r="G405" i="69"/>
  <c r="H405" i="69" s="1"/>
  <c r="G261" i="69"/>
  <c r="H261" i="69" s="1"/>
  <c r="G240" i="69"/>
  <c r="G283" i="69"/>
  <c r="H283" i="69" s="1"/>
  <c r="G245" i="69"/>
  <c r="H245" i="69" s="1"/>
  <c r="G543" i="69"/>
  <c r="H543" i="69" s="1"/>
  <c r="G93" i="69"/>
  <c r="G100" i="69"/>
  <c r="H100" i="69" s="1"/>
  <c r="G91" i="69"/>
  <c r="H91" i="69" s="1"/>
  <c r="G429" i="69"/>
  <c r="H429" i="69" s="1"/>
  <c r="G27" i="69"/>
  <c r="H27" i="69" s="1"/>
  <c r="G116" i="69"/>
  <c r="H116" i="69" s="1"/>
  <c r="G382" i="69"/>
  <c r="H382" i="69" s="1"/>
  <c r="G577" i="69"/>
  <c r="H577" i="69" s="1"/>
  <c r="G216" i="69"/>
  <c r="G409" i="69"/>
  <c r="H409" i="69" s="1"/>
  <c r="G609" i="69"/>
  <c r="G189" i="69"/>
  <c r="H189" i="69" s="1"/>
  <c r="G449" i="69"/>
  <c r="H449" i="69" s="1"/>
  <c r="G102" i="69"/>
  <c r="H102" i="69" s="1"/>
  <c r="G176" i="69"/>
  <c r="H176" i="69" s="1"/>
  <c r="G359" i="69"/>
  <c r="H359" i="69" s="1"/>
  <c r="G258" i="69"/>
  <c r="H258" i="69" s="1"/>
  <c r="G70" i="69"/>
  <c r="G515" i="69"/>
  <c r="H515" i="69" s="1"/>
  <c r="G438" i="69"/>
  <c r="H438" i="69" s="1"/>
  <c r="G291" i="69"/>
  <c r="H291" i="69" s="1"/>
  <c r="G341" i="69"/>
  <c r="H341" i="69" s="1"/>
  <c r="G628" i="69"/>
  <c r="H628" i="69" s="1"/>
  <c r="G158" i="69"/>
  <c r="H158" i="69" s="1"/>
  <c r="G592" i="69"/>
  <c r="H592" i="69" s="1"/>
  <c r="G206" i="69"/>
  <c r="H206" i="69" s="1"/>
  <c r="G363" i="69"/>
  <c r="H363" i="69" s="1"/>
  <c r="G241" i="69"/>
  <c r="H241" i="69" s="1"/>
  <c r="G238" i="69"/>
  <c r="H238" i="69" s="1"/>
  <c r="G651" i="69"/>
  <c r="H651" i="69" s="1"/>
  <c r="G15" i="69"/>
  <c r="H15" i="69" s="1"/>
  <c r="G339" i="69"/>
  <c r="G236" i="69"/>
  <c r="G656" i="69"/>
  <c r="H656" i="69" s="1"/>
  <c r="G36" i="69"/>
  <c r="G280" i="69"/>
  <c r="H280" i="69" s="1"/>
  <c r="G582" i="69"/>
  <c r="H582" i="69" s="1"/>
  <c r="G274" i="69"/>
  <c r="H274" i="69" s="1"/>
  <c r="G360" i="69"/>
  <c r="H360" i="69" s="1"/>
  <c r="G601" i="69"/>
  <c r="H601" i="69" s="1"/>
  <c r="G155" i="69"/>
  <c r="G361" i="69"/>
  <c r="H361" i="69" s="1"/>
  <c r="G462" i="69"/>
  <c r="H462" i="69" s="1"/>
  <c r="G632" i="69"/>
  <c r="H632" i="69" s="1"/>
  <c r="G559" i="69"/>
  <c r="G314" i="69"/>
  <c r="H314" i="69" s="1"/>
  <c r="G365" i="69"/>
  <c r="H365" i="69" s="1"/>
  <c r="G587" i="69"/>
  <c r="H587" i="69" s="1"/>
  <c r="G419" i="69"/>
  <c r="G28" i="69"/>
  <c r="H28" i="69" s="1"/>
  <c r="G217" i="69"/>
  <c r="H217" i="69" s="1"/>
  <c r="G94" i="69"/>
  <c r="H94" i="69" s="1"/>
  <c r="G660" i="69"/>
  <c r="H660" i="69" s="1"/>
  <c r="G562" i="69"/>
  <c r="H562" i="69" s="1"/>
  <c r="G377" i="69"/>
  <c r="H377" i="69" s="1"/>
  <c r="G223" i="69"/>
  <c r="G133" i="69"/>
  <c r="G99" i="69"/>
  <c r="G278" i="69"/>
  <c r="H278" i="69" s="1"/>
  <c r="G644" i="69"/>
  <c r="H644" i="69" s="1"/>
  <c r="G427" i="69"/>
  <c r="H427" i="69" s="1"/>
  <c r="G578" i="69"/>
  <c r="H578" i="69" s="1"/>
  <c r="G24" i="69"/>
  <c r="H24" i="69" s="1"/>
  <c r="G63" i="69"/>
  <c r="H63" i="69" s="1"/>
  <c r="G638" i="69"/>
  <c r="G619" i="69"/>
  <c r="H619" i="69" s="1"/>
  <c r="G43" i="69"/>
  <c r="G453" i="69"/>
  <c r="H453" i="69" s="1"/>
  <c r="G437" i="69"/>
  <c r="G156" i="69"/>
  <c r="H156" i="69" s="1"/>
  <c r="G485" i="69"/>
  <c r="H485" i="69" s="1"/>
  <c r="G373" i="69"/>
  <c r="G512" i="69"/>
  <c r="G383" i="69"/>
  <c r="H383" i="69" s="1"/>
  <c r="G399" i="69"/>
  <c r="H399" i="69" s="1"/>
  <c r="G259" i="69"/>
  <c r="H259" i="69" s="1"/>
  <c r="G2" i="69"/>
  <c r="H2" i="69" s="1"/>
  <c r="G184" i="69"/>
  <c r="H184" i="69" s="1"/>
  <c r="G420" i="69"/>
  <c r="H420" i="69" s="1"/>
  <c r="G126" i="69"/>
  <c r="G450" i="69"/>
  <c r="H450" i="69" s="1"/>
  <c r="G92" i="69"/>
  <c r="G528" i="69"/>
  <c r="H528" i="69" s="1"/>
  <c r="G37" i="69"/>
  <c r="H37" i="69" s="1"/>
  <c r="G19" i="69"/>
  <c r="H19" i="69" s="1"/>
  <c r="G537" i="69"/>
  <c r="H537" i="69" s="1"/>
  <c r="G635" i="69"/>
  <c r="H635" i="69" s="1"/>
  <c r="G406" i="69"/>
  <c r="H406" i="69" s="1"/>
  <c r="G279" i="69"/>
  <c r="G77" i="69"/>
  <c r="H77" i="69" s="1"/>
  <c r="G647" i="69"/>
  <c r="H647" i="69" s="1"/>
  <c r="G610" i="69"/>
  <c r="H610" i="69" s="1"/>
  <c r="G550" i="69"/>
  <c r="H550" i="69" s="1"/>
  <c r="G410" i="69"/>
  <c r="H410" i="69" s="1"/>
  <c r="G544" i="69"/>
  <c r="H544" i="69" s="1"/>
  <c r="G439" i="69"/>
  <c r="H439" i="69" s="1"/>
  <c r="G626" i="69"/>
  <c r="G455" i="69"/>
  <c r="H455" i="69" s="1"/>
  <c r="G611" i="69"/>
  <c r="G281" i="69"/>
  <c r="H281" i="69" s="1"/>
  <c r="G332" i="69"/>
  <c r="H332" i="69" s="1"/>
  <c r="G50" i="69"/>
  <c r="H50" i="69" s="1"/>
  <c r="G597" i="69"/>
  <c r="H597" i="69" s="1"/>
  <c r="G226" i="69"/>
  <c r="G287" i="69"/>
  <c r="G312" i="69"/>
  <c r="H312" i="69" s="1"/>
  <c r="G330" i="69"/>
  <c r="H330" i="69" s="1"/>
  <c r="G379" i="69"/>
  <c r="H379" i="69" s="1"/>
  <c r="G293" i="69"/>
  <c r="H293" i="69" s="1"/>
  <c r="G231" i="69"/>
  <c r="H231" i="69" s="1"/>
  <c r="G164" i="69"/>
  <c r="H164" i="69" s="1"/>
  <c r="G268" i="69"/>
  <c r="H268" i="69" s="1"/>
  <c r="G590" i="69"/>
  <c r="H590" i="69" s="1"/>
  <c r="G298" i="69"/>
  <c r="H298" i="69" s="1"/>
  <c r="G321" i="69"/>
  <c r="G20" i="69"/>
  <c r="H20" i="69" s="1"/>
  <c r="G68" i="69"/>
  <c r="H68" i="69" s="1"/>
  <c r="G337" i="69"/>
  <c r="H337" i="69" s="1"/>
  <c r="G616" i="69"/>
  <c r="G153" i="69"/>
  <c r="H153" i="69" s="1"/>
  <c r="G551" i="69"/>
  <c r="G309" i="69"/>
  <c r="H309" i="69" s="1"/>
  <c r="G398" i="69"/>
  <c r="H398" i="69" s="1"/>
  <c r="G421" i="69"/>
  <c r="H421" i="69" s="1"/>
  <c r="G78" i="69"/>
  <c r="H78" i="69" s="1"/>
  <c r="G190" i="69"/>
  <c r="H190" i="69" s="1"/>
  <c r="G540" i="69"/>
  <c r="H540" i="69" s="1"/>
  <c r="G572" i="69"/>
  <c r="H572" i="69" s="1"/>
  <c r="G457" i="69"/>
  <c r="H457" i="69" s="1"/>
  <c r="G627" i="69"/>
  <c r="H627" i="69" s="1"/>
  <c r="G411" i="69"/>
  <c r="H411" i="69" s="1"/>
  <c r="G444" i="69"/>
  <c r="H444" i="69" s="1"/>
  <c r="G471" i="69"/>
  <c r="H471" i="69" s="1"/>
  <c r="G229" i="69"/>
  <c r="H229" i="69" s="1"/>
  <c r="G313" i="69"/>
  <c r="H313" i="69" s="1"/>
  <c r="G230" i="69"/>
  <c r="G423" i="69"/>
  <c r="G388" i="69"/>
  <c r="H388" i="69" s="1"/>
  <c r="G262" i="69"/>
  <c r="H262" i="69" s="1"/>
  <c r="G602" i="69"/>
  <c r="H602" i="69" s="1"/>
  <c r="G396" i="69"/>
  <c r="H396" i="69" s="1"/>
  <c r="G5" i="69"/>
  <c r="H5" i="69" s="1"/>
  <c r="G191" i="69"/>
  <c r="H191" i="69" s="1"/>
  <c r="G26" i="69"/>
  <c r="H26" i="69" s="1"/>
  <c r="G110" i="69"/>
  <c r="G520" i="69"/>
  <c r="H520" i="69" s="1"/>
  <c r="G603" i="69"/>
  <c r="H603" i="69" s="1"/>
  <c r="G232" i="69"/>
  <c r="H232" i="69" s="1"/>
  <c r="G432" i="69"/>
  <c r="H432" i="69" s="1"/>
  <c r="G641" i="69"/>
  <c r="H641" i="69" s="1"/>
  <c r="G180" i="69"/>
  <c r="H180" i="69" s="1"/>
  <c r="G65" i="69"/>
  <c r="H65" i="69" s="1"/>
  <c r="G243" i="69"/>
  <c r="G545" i="69"/>
  <c r="H545" i="69" s="1"/>
  <c r="G617" i="69"/>
  <c r="G306" i="69"/>
  <c r="H306" i="69" s="1"/>
  <c r="G22" i="69"/>
  <c r="H22" i="69" s="1"/>
  <c r="G554" i="69"/>
  <c r="H554" i="69" s="1"/>
  <c r="G214" i="69"/>
  <c r="H214" i="69" s="1"/>
  <c r="G523" i="69"/>
  <c r="G202" i="69"/>
  <c r="H202" i="69" s="1"/>
  <c r="G333" i="69"/>
  <c r="H333" i="69" s="1"/>
  <c r="G256" i="69"/>
  <c r="H256" i="69" s="1"/>
  <c r="G400" i="69"/>
  <c r="H400" i="69" s="1"/>
  <c r="G618" i="69"/>
  <c r="G253" i="69"/>
  <c r="H253" i="69" s="1"/>
  <c r="G185" i="69"/>
  <c r="G177" i="69"/>
  <c r="H177" i="69" s="1"/>
  <c r="G369" i="69"/>
  <c r="G425" i="69"/>
  <c r="H425" i="69" s="1"/>
  <c r="G228" i="69"/>
  <c r="H228" i="69" s="1"/>
  <c r="G621" i="69"/>
  <c r="H621" i="69" s="1"/>
  <c r="G57" i="69"/>
  <c r="G30" i="69"/>
  <c r="H30" i="69" s="1"/>
  <c r="G169" i="69"/>
  <c r="H169" i="69" s="1"/>
  <c r="G10" i="69"/>
  <c r="H10" i="69" s="1"/>
  <c r="G526" i="69"/>
  <c r="G150" i="69"/>
  <c r="H150" i="69" s="1"/>
  <c r="G497" i="69"/>
  <c r="H497" i="69" s="1"/>
  <c r="G504" i="69"/>
  <c r="H504" i="69" s="1"/>
  <c r="G25" i="69"/>
  <c r="H25" i="69" s="1"/>
  <c r="G486" i="69"/>
  <c r="H486" i="69" s="1"/>
  <c r="G639" i="69"/>
  <c r="H639" i="69" s="1"/>
  <c r="G75" i="69"/>
  <c r="H75" i="69" s="1"/>
  <c r="G300" i="69"/>
  <c r="H300" i="69" s="1"/>
  <c r="G39" i="69"/>
  <c r="G350" i="69"/>
  <c r="H350" i="69" s="1"/>
  <c r="G393" i="69"/>
  <c r="H393" i="69" s="1"/>
  <c r="G502" i="69"/>
  <c r="H502" i="69" s="1"/>
  <c r="G463" i="69"/>
  <c r="H463" i="69" s="1"/>
  <c r="G416" i="69"/>
  <c r="G476" i="69"/>
  <c r="H476" i="69" s="1"/>
  <c r="G636" i="69"/>
  <c r="G403" i="69"/>
  <c r="H403" i="69" s="1"/>
  <c r="G178" i="69"/>
  <c r="G566" i="69"/>
  <c r="H566" i="69" s="1"/>
  <c r="G181" i="69"/>
  <c r="H181" i="69" s="1"/>
  <c r="G593" i="69"/>
  <c r="H593" i="69" s="1"/>
  <c r="G264" i="69"/>
  <c r="H264" i="69" s="1"/>
  <c r="G560" i="69"/>
  <c r="G322" i="69"/>
  <c r="G623" i="69"/>
  <c r="H623" i="69" s="1"/>
  <c r="G567" i="69"/>
  <c r="H567" i="69" s="1"/>
  <c r="G327" i="69"/>
  <c r="H327" i="69" s="1"/>
  <c r="G282" i="69"/>
  <c r="H282" i="69" s="1"/>
  <c r="G613" i="69"/>
  <c r="H613" i="69" s="1"/>
  <c r="G516" i="69"/>
  <c r="H516" i="69" s="1"/>
  <c r="G525" i="69"/>
  <c r="G657" i="69"/>
  <c r="G95" i="69"/>
  <c r="H95" i="69" s="1"/>
  <c r="G347" i="69"/>
  <c r="H347" i="69" s="1"/>
  <c r="G466" i="69"/>
  <c r="H466" i="69" s="1"/>
  <c r="G558" i="69"/>
  <c r="H558" i="69" s="1"/>
  <c r="G21" i="69"/>
  <c r="H21" i="69" s="1"/>
  <c r="G556" i="69"/>
  <c r="H556" i="69" s="1"/>
  <c r="G328" i="69"/>
  <c r="H328" i="69" s="1"/>
  <c r="G96" i="69"/>
  <c r="H96" i="69" s="1"/>
  <c r="G633" i="69"/>
  <c r="H633" i="69" s="1"/>
  <c r="G199" i="69"/>
  <c r="H199" i="69" s="1"/>
  <c r="G38" i="69"/>
  <c r="H38" i="69" s="1"/>
  <c r="G579" i="69"/>
  <c r="H579" i="69" s="1"/>
  <c r="G338" i="69"/>
  <c r="H338" i="69" s="1"/>
  <c r="G269" i="69"/>
  <c r="H269" i="69" s="1"/>
  <c r="G16" i="69"/>
  <c r="H16" i="69" s="1"/>
  <c r="G98" i="69"/>
  <c r="H98" i="69" s="1"/>
  <c r="G604" i="69"/>
  <c r="H604" i="69" s="1"/>
  <c r="G143" i="69"/>
  <c r="H143" i="69" s="1"/>
  <c r="G431" i="69"/>
  <c r="H431" i="69" s="1"/>
  <c r="G500" i="69"/>
  <c r="H500" i="69" s="1"/>
  <c r="G40" i="69"/>
  <c r="H40" i="69" s="1"/>
  <c r="G108" i="69"/>
  <c r="H108" i="69" s="1"/>
  <c r="G645" i="69"/>
  <c r="H645" i="69" s="1"/>
  <c r="G86" i="69"/>
  <c r="H86" i="69" s="1"/>
  <c r="G519" i="69"/>
  <c r="H519" i="69" s="1"/>
  <c r="G499" i="69"/>
  <c r="H499" i="69" s="1"/>
  <c r="G329" i="69"/>
  <c r="H329" i="69" s="1"/>
  <c r="G323" i="69"/>
  <c r="H323" i="69" s="1"/>
  <c r="G192" i="69"/>
  <c r="H192" i="69" s="1"/>
  <c r="G6" i="69"/>
  <c r="H6" i="69" s="1"/>
  <c r="G529" i="69"/>
  <c r="H529" i="69" s="1"/>
  <c r="G508" i="69"/>
  <c r="H508" i="69" s="1"/>
  <c r="G224" i="69"/>
  <c r="H224" i="69" s="1"/>
  <c r="G531" i="69"/>
  <c r="H531" i="69" s="1"/>
  <c r="G17" i="69"/>
  <c r="H17" i="69" s="1"/>
  <c r="G141" i="69"/>
  <c r="H141" i="69" s="1"/>
  <c r="G221" i="69"/>
  <c r="H221" i="69" s="1"/>
  <c r="G532" i="69"/>
  <c r="H532" i="69" s="1"/>
  <c r="G552" i="69"/>
  <c r="G517" i="69"/>
  <c r="G456" i="69"/>
  <c r="H456" i="69" s="1"/>
  <c r="G606" i="69"/>
  <c r="H606" i="69" s="1"/>
  <c r="G646" i="69"/>
  <c r="H646" i="69" s="1"/>
  <c r="G11" i="69"/>
  <c r="H11" i="69" s="1"/>
  <c r="G128" i="69"/>
  <c r="H128" i="69" s="1"/>
  <c r="G527" i="69"/>
  <c r="H527" i="69" s="1"/>
  <c r="G640" i="69"/>
  <c r="H640" i="69" s="1"/>
  <c r="G147" i="69"/>
  <c r="G563" i="69"/>
  <c r="H563" i="69" s="1"/>
  <c r="G47" i="69"/>
  <c r="G564" i="69"/>
  <c r="H564" i="69" s="1"/>
  <c r="G477" i="69"/>
  <c r="H477" i="69" s="1"/>
  <c r="G392" i="69"/>
  <c r="H392" i="69" s="1"/>
  <c r="G12" i="69"/>
  <c r="H12" i="69" s="1"/>
  <c r="G29" i="69"/>
  <c r="H29" i="69" s="1"/>
  <c r="G598" i="69"/>
  <c r="G204" i="69"/>
  <c r="H204" i="69" s="1"/>
  <c r="G489" i="69"/>
  <c r="G342" i="69"/>
  <c r="H342" i="69" s="1"/>
  <c r="G84" i="69"/>
  <c r="H84" i="69" s="1"/>
  <c r="G331" i="69"/>
  <c r="H331" i="69" s="1"/>
  <c r="G380" i="69"/>
  <c r="H380" i="69" s="1"/>
  <c r="G194" i="69"/>
  <c r="H194" i="69" s="1"/>
  <c r="G407" i="69"/>
  <c r="G117" i="69"/>
  <c r="H117" i="69" s="1"/>
  <c r="G82" i="69"/>
  <c r="G7" i="69"/>
  <c r="H7" i="69" s="1"/>
  <c r="G152" i="69"/>
  <c r="H152" i="69" s="1"/>
  <c r="G301" i="69"/>
  <c r="H301" i="69" s="1"/>
  <c r="G87" i="69"/>
  <c r="G588" i="69"/>
  <c r="G366" i="69"/>
  <c r="G574" i="69"/>
  <c r="H574" i="69" s="1"/>
  <c r="G417" i="69"/>
  <c r="H417" i="69" s="1"/>
  <c r="G62" i="69"/>
  <c r="H62" i="69" s="1"/>
  <c r="G254" i="69"/>
  <c r="H254" i="69" s="1"/>
  <c r="G367" i="69"/>
  <c r="H367" i="69" s="1"/>
  <c r="G513" i="69"/>
  <c r="H513" i="69" s="1"/>
  <c r="G589" i="69"/>
  <c r="H589" i="69" s="1"/>
  <c r="G131" i="69"/>
  <c r="G553" i="69"/>
  <c r="H553" i="69" s="1"/>
  <c r="G112" i="69"/>
  <c r="H112" i="69" s="1"/>
  <c r="G242" i="69"/>
  <c r="H242" i="69" s="1"/>
  <c r="G257" i="69"/>
  <c r="H257" i="69" s="1"/>
  <c r="G440" i="69"/>
  <c r="H440" i="69" s="1"/>
  <c r="G447" i="69"/>
  <c r="H447" i="69" s="1"/>
  <c r="G138" i="69"/>
  <c r="H138" i="69" s="1"/>
  <c r="G320" i="69"/>
  <c r="G568" i="69"/>
  <c r="H568" i="69" s="1"/>
  <c r="G271" i="69"/>
  <c r="H271" i="69" s="1"/>
  <c r="G503" i="69"/>
  <c r="H503" i="69" s="1"/>
  <c r="G648" i="69"/>
  <c r="H648" i="69" s="1"/>
  <c r="G557" i="69"/>
  <c r="H557" i="69" s="1"/>
  <c r="G80" i="69"/>
  <c r="H80" i="69" s="1"/>
  <c r="G170" i="69"/>
  <c r="H170" i="69" s="1"/>
  <c r="G139" i="69"/>
  <c r="G13" i="69"/>
  <c r="H13" i="69" s="1"/>
  <c r="G55" i="69"/>
  <c r="H55" i="69" s="1"/>
  <c r="G591" i="69"/>
  <c r="H591" i="69" s="1"/>
  <c r="G451" i="69"/>
  <c r="H451" i="69" s="1"/>
  <c r="G594" i="69"/>
  <c r="H594" i="69" s="1"/>
  <c r="G344" i="69"/>
  <c r="H344" i="69" s="1"/>
  <c r="G44" i="69"/>
  <c r="H44" i="69" s="1"/>
  <c r="G200" i="69"/>
  <c r="H200" i="69" s="1"/>
  <c r="G661" i="69"/>
  <c r="H661" i="69" s="1"/>
  <c r="G480" i="69"/>
  <c r="H480" i="69" s="1"/>
  <c r="G284" i="69"/>
  <c r="H284" i="69" s="1"/>
  <c r="G233" i="69"/>
  <c r="H233" i="69" s="1"/>
  <c r="G118" i="69"/>
  <c r="H118" i="69" s="1"/>
  <c r="G285" i="69"/>
  <c r="H285" i="69" s="1"/>
  <c r="G494" i="69"/>
  <c r="G569" i="69"/>
  <c r="H569" i="69" s="1"/>
  <c r="G642" i="69"/>
  <c r="H642" i="69" s="1"/>
  <c r="G495" i="69"/>
  <c r="H495" i="69" s="1"/>
  <c r="G292" i="69"/>
  <c r="H292" i="69" s="1"/>
  <c r="G122" i="69"/>
  <c r="H122" i="69" s="1"/>
  <c r="G73" i="69"/>
  <c r="H73" i="69" s="1"/>
  <c r="G510" i="69"/>
  <c r="H510" i="69" s="1"/>
  <c r="G658" i="69"/>
  <c r="H658" i="69" s="1"/>
  <c r="G265" i="69"/>
  <c r="G625" i="69"/>
  <c r="H625" i="69" s="1"/>
  <c r="G179" i="69"/>
  <c r="H179" i="69" s="1"/>
  <c r="G299" i="69"/>
  <c r="H299" i="69" s="1"/>
  <c r="G653" i="69"/>
  <c r="H653" i="69" s="1"/>
  <c r="G148" i="69"/>
  <c r="H148" i="69" s="1"/>
  <c r="G195" i="69"/>
  <c r="H195" i="69" s="1"/>
  <c r="G548" i="69"/>
  <c r="H548" i="69" s="1"/>
  <c r="G389" i="69"/>
  <c r="G643" i="69"/>
  <c r="H643" i="69" s="1"/>
  <c r="G390" i="69"/>
  <c r="H390" i="69" s="1"/>
  <c r="G391" i="69"/>
  <c r="H391" i="69" s="1"/>
  <c r="G212" i="69"/>
  <c r="H212" i="69" s="1"/>
  <c r="G165" i="69"/>
  <c r="H165" i="69" s="1"/>
  <c r="G384" i="69"/>
  <c r="H384" i="69" s="1"/>
  <c r="G324" i="69"/>
  <c r="H324" i="69" s="1"/>
  <c r="G654" i="69"/>
  <c r="H654" i="69" s="1"/>
  <c r="G203" i="69"/>
  <c r="H203" i="69" s="1"/>
  <c r="G59" i="69"/>
  <c r="G48" i="69"/>
  <c r="H48" i="69" s="1"/>
  <c r="G207" i="69"/>
  <c r="H207" i="69" s="1"/>
  <c r="G507" i="69"/>
  <c r="H507" i="69" s="1"/>
  <c r="G622" i="69"/>
  <c r="H622" i="69" s="1"/>
  <c r="G533" i="69"/>
  <c r="G49" i="69"/>
  <c r="H49" i="69" s="1"/>
  <c r="G631" i="69"/>
  <c r="H631" i="69" s="1"/>
  <c r="G334" i="69"/>
  <c r="G629" i="69"/>
  <c r="H629" i="69" s="1"/>
  <c r="G412" i="69"/>
  <c r="G109" i="69"/>
  <c r="H109" i="69" s="1"/>
  <c r="G171" i="69"/>
  <c r="H171" i="69" s="1"/>
  <c r="G345" i="69"/>
  <c r="G41" i="69"/>
  <c r="H41" i="69" s="1"/>
  <c r="G136" i="69"/>
  <c r="H136" i="69" s="1"/>
  <c r="G649" i="69"/>
  <c r="H649" i="69" s="1"/>
  <c r="G208" i="69"/>
  <c r="H208" i="69" s="1"/>
  <c r="G8" i="69"/>
  <c r="H8" i="69" s="1"/>
  <c r="G315" i="69"/>
  <c r="H315" i="69" s="1"/>
  <c r="G302" i="69"/>
  <c r="H302" i="69" s="1"/>
  <c r="G346" i="69"/>
  <c r="H346" i="69" s="1"/>
  <c r="G4" i="69"/>
  <c r="G454" i="69"/>
  <c r="H454" i="69" s="1"/>
  <c r="G470" i="69"/>
  <c r="H470" i="69" s="1"/>
  <c r="G255" i="69"/>
  <c r="H255" i="69" s="1"/>
  <c r="G426" i="69"/>
  <c r="H426" i="69" s="1"/>
  <c r="G484" i="69"/>
  <c r="H484" i="69" s="1"/>
  <c r="G524" i="69"/>
  <c r="H524" i="69" s="1"/>
  <c r="G60" i="69"/>
  <c r="G69" i="69"/>
  <c r="H69" i="69" s="1"/>
  <c r="G402" i="69"/>
  <c r="H402" i="69" s="1"/>
  <c r="G487" i="69"/>
  <c r="H487" i="69" s="1"/>
  <c r="G351" i="69"/>
  <c r="H351" i="69" s="1"/>
  <c r="G595" i="69"/>
  <c r="H595" i="69" s="1"/>
  <c r="G45" i="69"/>
  <c r="H45" i="69" s="1"/>
  <c r="G368" i="69"/>
  <c r="H368" i="69" s="1"/>
  <c r="G397" i="69"/>
  <c r="G42" i="69"/>
  <c r="G511" i="69"/>
  <c r="H511" i="69" s="1"/>
  <c r="G3" i="69"/>
  <c r="H3" i="69" s="1"/>
  <c r="G209" i="69"/>
  <c r="H209" i="69" s="1"/>
  <c r="G64" i="69"/>
  <c r="H64" i="69" s="1"/>
  <c r="G465" i="69"/>
  <c r="H465" i="69" s="1"/>
  <c r="G103" i="69"/>
  <c r="H103" i="69" s="1"/>
  <c r="G534" i="69"/>
  <c r="G509" i="69"/>
  <c r="G76" i="69"/>
  <c r="H76" i="69" s="1"/>
  <c r="G356" i="69"/>
  <c r="G154" i="69"/>
  <c r="H154" i="69" s="1"/>
  <c r="G23" i="69"/>
  <c r="G607" i="69"/>
  <c r="H607" i="69" s="1"/>
  <c r="G288" i="69"/>
  <c r="G31" i="69"/>
  <c r="G211" i="69"/>
  <c r="G575" i="69"/>
  <c r="H575" i="69" s="1"/>
  <c r="G9" i="69"/>
  <c r="H9" i="69" s="1"/>
  <c r="G249" i="69"/>
  <c r="H249" i="69" s="1"/>
  <c r="G310" i="69"/>
  <c r="H310" i="69" s="1"/>
  <c r="G52" i="69"/>
  <c r="H52" i="69" s="1"/>
  <c r="G196" i="69"/>
  <c r="H196" i="69" s="1"/>
  <c r="G364" i="69"/>
  <c r="G428" i="69"/>
  <c r="G413" i="69"/>
  <c r="H413" i="69" s="1"/>
  <c r="G286" i="69"/>
  <c r="H286" i="69" s="1"/>
  <c r="G127" i="69"/>
  <c r="H127" i="69" s="1"/>
  <c r="G514" i="69"/>
  <c r="H514" i="69" s="1"/>
  <c r="G605" i="69"/>
  <c r="H605" i="69" s="1"/>
  <c r="G161" i="69"/>
  <c r="H161" i="69" s="1"/>
  <c r="G445" i="69"/>
  <c r="H445" i="69" s="1"/>
  <c r="G372" i="69"/>
  <c r="G659" i="69"/>
  <c r="H659" i="69" s="1"/>
  <c r="G352" i="69"/>
  <c r="G66" i="69"/>
  <c r="H66" i="69" s="1"/>
  <c r="G583" i="69"/>
  <c r="H583" i="69" s="1"/>
  <c r="G370" i="69"/>
  <c r="H370" i="69" s="1"/>
  <c r="G585" i="69"/>
  <c r="H585" i="69" s="1"/>
  <c r="G124" i="69"/>
  <c r="H124" i="69" s="1"/>
  <c r="G172" i="69"/>
  <c r="H172" i="69" s="1"/>
  <c r="G481" i="69"/>
  <c r="H481" i="69" s="1"/>
  <c r="G478" i="69"/>
  <c r="H478" i="69" s="1"/>
  <c r="G357" i="69"/>
  <c r="H357" i="69" s="1"/>
  <c r="G296" i="69"/>
  <c r="H296" i="69" s="1"/>
  <c r="G218" i="69"/>
  <c r="H218" i="69" s="1"/>
  <c r="G107" i="69"/>
  <c r="G650" i="69"/>
  <c r="H650" i="69" s="1"/>
  <c r="G561" i="69"/>
  <c r="H561" i="69" s="1"/>
  <c r="G385" i="69"/>
  <c r="H385" i="69" s="1"/>
  <c r="G401" i="69"/>
  <c r="G260" i="69"/>
  <c r="H260" i="69" s="1"/>
  <c r="G498" i="69"/>
  <c r="H498" i="69" s="1"/>
  <c r="G266" i="69"/>
  <c r="H266" i="69" s="1"/>
  <c r="G580" i="69"/>
  <c r="H580" i="69" s="1"/>
  <c r="G140" i="69"/>
  <c r="H140" i="69" s="1"/>
  <c r="G408" i="69"/>
  <c r="G89" i="69"/>
  <c r="H89" i="69" s="1"/>
  <c r="G490" i="69"/>
  <c r="G555" i="69"/>
  <c r="H555" i="69" s="1"/>
  <c r="G197" i="69"/>
  <c r="H197" i="69" s="1"/>
  <c r="G113" i="69"/>
  <c r="H113" i="69" s="1"/>
  <c r="G493" i="69"/>
  <c r="H493" i="69" s="1"/>
  <c r="G608" i="69"/>
  <c r="H608" i="69" s="1"/>
  <c r="G374" i="69"/>
  <c r="G538" i="69"/>
  <c r="H538" i="69" s="1"/>
  <c r="G521" i="69"/>
  <c r="H521" i="69" s="1"/>
  <c r="G335" i="69"/>
  <c r="H335" i="69" s="1"/>
  <c r="G106" i="69"/>
  <c r="H106" i="69" s="1"/>
  <c r="G448" i="69"/>
  <c r="H448" i="69" s="1"/>
  <c r="G474" i="69"/>
  <c r="G441" i="69"/>
  <c r="H441" i="69" s="1"/>
  <c r="G422" i="69"/>
  <c r="H422" i="69" s="1"/>
  <c r="G467" i="69"/>
  <c r="G186" i="69"/>
  <c r="H186" i="69" s="1"/>
  <c r="G227" i="69"/>
  <c r="H227" i="69" s="1"/>
  <c r="G655" i="69"/>
  <c r="H655" i="69" s="1"/>
  <c r="G446" i="69"/>
  <c r="H446" i="69" s="1"/>
  <c r="G61" i="69"/>
  <c r="H61" i="69" s="1"/>
  <c r="G460" i="69"/>
  <c r="H460" i="69" s="1"/>
  <c r="G32" i="69"/>
  <c r="G219" i="69"/>
  <c r="H219" i="69" s="1"/>
  <c r="G18" i="69"/>
  <c r="H18" i="69" s="1"/>
  <c r="G414" i="69"/>
  <c r="H414" i="69" s="1"/>
  <c r="G201" i="69"/>
  <c r="H201" i="69" s="1"/>
  <c r="G79" i="69"/>
  <c r="H79" i="69" s="1"/>
  <c r="G51" i="69"/>
  <c r="H51" i="69" s="1"/>
  <c r="G637" i="69"/>
  <c r="H637" i="69" s="1"/>
  <c r="G349" i="69"/>
  <c r="H349" i="69" s="1"/>
  <c r="G549" i="69"/>
  <c r="H549" i="69" s="1"/>
  <c r="G433" i="69"/>
  <c r="G295" i="69"/>
  <c r="H295" i="69" s="1"/>
  <c r="G237" i="69"/>
  <c r="H237" i="69" s="1"/>
  <c r="G145" i="69"/>
  <c r="H145" i="69" s="1"/>
  <c r="G375" i="69"/>
  <c r="H375" i="69" s="1"/>
  <c r="G168" i="69"/>
  <c r="H168" i="69" s="1"/>
  <c r="G620" i="69"/>
  <c r="G244" i="69"/>
  <c r="H244" i="69" s="1"/>
  <c r="G541" i="69"/>
  <c r="H541" i="69" s="1"/>
  <c r="G234" i="69"/>
  <c r="H234" i="69" s="1"/>
  <c r="G358" i="69"/>
  <c r="H358" i="69" s="1"/>
  <c r="G599" i="69"/>
  <c r="H599" i="69" s="1"/>
  <c r="G488" i="69"/>
  <c r="H488" i="69" s="1"/>
  <c r="G182" i="69"/>
  <c r="H182" i="69" s="1"/>
  <c r="G120" i="69"/>
  <c r="H120" i="69" s="1"/>
  <c r="G104" i="69"/>
  <c r="H104" i="69" s="1"/>
  <c r="G576" i="69"/>
  <c r="G114" i="69"/>
  <c r="H114" i="69" s="1"/>
  <c r="G239" i="69"/>
  <c r="H239" i="69" s="1"/>
  <c r="G160" i="69"/>
  <c r="H160" i="69" s="1"/>
  <c r="G134" i="69"/>
  <c r="H134" i="69" s="1"/>
  <c r="G101" i="69"/>
  <c r="G535" i="69"/>
  <c r="G67" i="69"/>
  <c r="H67" i="69" s="1"/>
  <c r="G472" i="69"/>
  <c r="H472" i="69" s="1"/>
  <c r="G353" i="69"/>
  <c r="H353" i="69" s="1"/>
  <c r="G482" i="69"/>
  <c r="H482" i="69" s="1"/>
  <c r="G119" i="69"/>
  <c r="H119" i="69" s="1"/>
  <c r="G442" i="69"/>
  <c r="H442" i="69" s="1"/>
  <c r="G157" i="69"/>
  <c r="H157" i="69" s="1"/>
  <c r="G121" i="69"/>
  <c r="G624" i="69"/>
  <c r="H624" i="69" s="1"/>
  <c r="G316" i="69"/>
  <c r="H316" i="69" s="1"/>
  <c r="G83" i="69"/>
  <c r="H83" i="69" s="1"/>
  <c r="G459" i="69"/>
  <c r="H459" i="69" s="1"/>
  <c r="G173" i="69"/>
  <c r="H173" i="69" s="1"/>
  <c r="G634" i="69"/>
  <c r="H634" i="69" s="1"/>
  <c r="G371" i="69"/>
  <c r="H371" i="69" s="1"/>
  <c r="G129" i="69"/>
  <c r="H129" i="69" s="1"/>
  <c r="G205" i="69"/>
  <c r="H205" i="69" s="1"/>
  <c r="G325" i="69"/>
  <c r="H325" i="69" s="1"/>
  <c r="G596" i="69"/>
  <c r="H596" i="69" s="1"/>
  <c r="G491" i="69"/>
  <c r="H491" i="69" s="1"/>
  <c r="G166" i="69"/>
  <c r="H166" i="69" s="1"/>
  <c r="G303" i="69"/>
  <c r="G34" i="69"/>
  <c r="G146" i="69"/>
  <c r="G276" i="69"/>
  <c r="H276" i="69" s="1"/>
  <c r="G435" i="69"/>
  <c r="H435" i="69" s="1"/>
  <c r="G464" i="69"/>
  <c r="H464" i="69" s="1"/>
  <c r="G394" i="69"/>
  <c r="H394" i="69" s="1"/>
  <c r="G355" i="69"/>
  <c r="H355" i="69" s="1"/>
  <c r="G546" i="69"/>
  <c r="H546" i="69" s="1"/>
  <c r="G307" i="69"/>
  <c r="H307" i="69" s="1"/>
  <c r="G72" i="69"/>
  <c r="H72" i="69" s="1"/>
  <c r="G458" i="69"/>
  <c r="G475" i="69"/>
  <c r="H475" i="69" s="1"/>
  <c r="G424" i="69"/>
  <c r="H424" i="69" s="1"/>
  <c r="G308" i="69"/>
  <c r="H308" i="69" s="1"/>
  <c r="G430" i="69"/>
  <c r="H430" i="69" s="1"/>
  <c r="G130" i="69"/>
  <c r="H130" i="69" s="1"/>
  <c r="G343" i="69"/>
  <c r="H343" i="69" s="1"/>
  <c r="G536" i="69"/>
  <c r="H536" i="69" s="1"/>
  <c r="G443" i="69"/>
  <c r="H443" i="69" s="1"/>
  <c r="G395" i="69"/>
  <c r="H395" i="69" s="1"/>
  <c r="G71" i="69"/>
  <c r="H71" i="69" s="1"/>
  <c r="G317" i="69"/>
  <c r="H317" i="69" s="1"/>
  <c r="G142" i="69"/>
  <c r="H142" i="69" s="1"/>
  <c r="G404" i="69"/>
  <c r="H404" i="69" s="1"/>
  <c r="G505" i="69"/>
  <c r="H505" i="69" s="1"/>
  <c r="G319" i="69"/>
  <c r="H319" i="69" s="1"/>
  <c r="G90" i="69"/>
  <c r="H90" i="69" s="1"/>
  <c r="G304" i="69"/>
  <c r="H304" i="69" s="1"/>
  <c r="G97" i="69"/>
  <c r="H97" i="69" s="1"/>
  <c r="G522" i="69"/>
  <c r="H522" i="69" s="1"/>
  <c r="G46" i="69"/>
  <c r="H46" i="69" s="1"/>
  <c r="G614" i="69"/>
  <c r="G547" i="69"/>
  <c r="G386" i="69"/>
  <c r="G14" i="69"/>
  <c r="H14" i="69" s="1"/>
  <c r="G213" i="69"/>
  <c r="H213" i="69" s="1"/>
  <c r="G468" i="69"/>
  <c r="H468" i="69" s="1"/>
  <c r="G85" i="69"/>
  <c r="H85" i="69" s="1"/>
  <c r="G434" i="69"/>
  <c r="H434" i="69" s="1"/>
  <c r="G501" i="69"/>
  <c r="H501" i="69" s="1"/>
  <c r="G506" i="69"/>
  <c r="H506" i="69" s="1"/>
  <c r="G600" i="69"/>
  <c r="G272" i="69"/>
  <c r="H272" i="69" s="1"/>
  <c r="G289" i="69"/>
  <c r="H289" i="69" s="1"/>
  <c r="G376" i="69"/>
  <c r="H376" i="69" s="1"/>
  <c r="G33" i="69"/>
  <c r="H33" i="69" s="1"/>
  <c r="G378" i="69"/>
  <c r="H378" i="69" s="1"/>
  <c r="G273" i="69"/>
  <c r="H273" i="69" s="1"/>
  <c r="G88" i="69"/>
  <c r="H88" i="69" s="1"/>
  <c r="G461" i="69"/>
  <c r="G354" i="69"/>
  <c r="H354" i="69" s="1"/>
  <c r="G565" i="69"/>
  <c r="H565" i="69" s="1"/>
  <c r="G348" i="69"/>
  <c r="H348" i="69" s="1"/>
  <c r="G115" i="69"/>
  <c r="H115" i="69" s="1"/>
  <c r="G246" i="69"/>
  <c r="H246" i="69" s="1"/>
  <c r="G247" i="69"/>
  <c r="H247" i="69" s="1"/>
  <c r="G290" i="69"/>
  <c r="H290" i="69" s="1"/>
  <c r="G252" i="69"/>
  <c r="H252" i="69" s="1"/>
  <c r="G652" i="69"/>
  <c r="H652" i="69" s="1"/>
  <c r="G518" i="69"/>
  <c r="H518" i="69" s="1"/>
  <c r="G662" i="69"/>
  <c r="H662" i="69" s="1"/>
  <c r="G263" i="69"/>
  <c r="H263" i="69" s="1"/>
  <c r="G340" i="69"/>
  <c r="H340" i="69" s="1"/>
  <c r="G235" i="69"/>
  <c r="H235" i="69" s="1"/>
  <c r="G225" i="69"/>
  <c r="H225" i="69" s="1"/>
  <c r="G56" i="69"/>
  <c r="H56" i="69" s="1"/>
  <c r="G581" i="69"/>
  <c r="H581" i="69" s="1"/>
  <c r="G326" i="69"/>
  <c r="H326" i="69" s="1"/>
  <c r="G167" i="69"/>
  <c r="H167" i="69" s="1"/>
  <c r="G275" i="69"/>
  <c r="H275" i="69" s="1"/>
  <c r="G183" i="69"/>
  <c r="H183" i="69" s="1"/>
  <c r="G630" i="69"/>
  <c r="H630" i="69" s="1"/>
  <c r="G35" i="69"/>
  <c r="H35" i="69" s="1"/>
  <c r="G159" i="69"/>
  <c r="H159" i="69" s="1"/>
  <c r="G473" i="69"/>
  <c r="H473" i="69" s="1"/>
  <c r="G250" i="69"/>
  <c r="H250" i="69" s="1"/>
  <c r="G187" i="69"/>
  <c r="H187" i="69" s="1"/>
  <c r="G615" i="69"/>
  <c r="H615" i="69" s="1"/>
  <c r="G215" i="69"/>
  <c r="H215" i="69" s="1"/>
  <c r="G151" i="69"/>
  <c r="H151" i="69" s="1"/>
  <c r="G58" i="69"/>
  <c r="H58" i="69" s="1"/>
  <c r="G267" i="69"/>
  <c r="H267" i="69" s="1"/>
  <c r="G193" i="69"/>
  <c r="H193" i="69" s="1"/>
  <c r="G222" i="69"/>
  <c r="H222" i="69" s="1"/>
  <c r="G81" i="69"/>
  <c r="H81" i="69" s="1"/>
  <c r="G311" i="69"/>
  <c r="H311" i="69" s="1"/>
  <c r="G436" i="69"/>
  <c r="H436" i="69" s="1"/>
  <c r="G270" i="69"/>
  <c r="H270" i="69" s="1"/>
  <c r="G483" i="69"/>
  <c r="H483" i="69" s="1"/>
  <c r="G492" i="69"/>
  <c r="H492" i="69" s="1"/>
  <c r="G174" i="69"/>
  <c r="H174" i="69" s="1"/>
  <c r="G573" i="69"/>
  <c r="H573" i="69" s="1"/>
  <c r="G418" i="69"/>
  <c r="H418" i="69" s="1"/>
  <c r="G539" i="69"/>
  <c r="H539" i="69" s="1"/>
  <c r="G452" i="69"/>
  <c r="H452" i="69" s="1"/>
  <c r="G248" i="69"/>
  <c r="H248" i="69" s="1"/>
  <c r="G415" i="69"/>
  <c r="H415" i="69" s="1"/>
  <c r="G297" i="69"/>
  <c r="H297" i="69" s="1"/>
  <c r="G198" i="69"/>
  <c r="H198" i="69" s="1"/>
  <c r="G542" i="69"/>
  <c r="G132" i="69"/>
  <c r="H132" i="69" s="1"/>
  <c r="G318" i="69"/>
  <c r="H318" i="69" s="1"/>
  <c r="G220" i="69"/>
  <c r="H220" i="69" s="1"/>
  <c r="G111" i="69"/>
  <c r="H111" i="69" s="1"/>
  <c r="G123" i="69"/>
  <c r="H123" i="69" s="1"/>
  <c r="G277" i="69"/>
  <c r="H277" i="69" s="1"/>
  <c r="G135" i="69"/>
  <c r="H135" i="69" s="1"/>
  <c r="G496" i="69"/>
  <c r="H496" i="69" s="1"/>
  <c r="G53" i="69"/>
  <c r="H53" i="69" s="1"/>
  <c r="G144" i="69"/>
  <c r="H144" i="69" s="1"/>
  <c r="G469" i="69"/>
  <c r="H469" i="69" s="1"/>
  <c r="G586" i="69"/>
  <c r="H586" i="69" s="1"/>
  <c r="G105" i="69"/>
  <c r="H105" i="69" s="1"/>
  <c r="G74" i="69"/>
  <c r="H74" i="69" s="1"/>
  <c r="G381" i="69"/>
  <c r="H381" i="69" s="1"/>
  <c r="G175" i="69"/>
  <c r="H175" i="69" s="1"/>
  <c r="G149" i="69"/>
  <c r="H149" i="69" s="1"/>
  <c r="G530" i="69"/>
  <c r="H530" i="69" s="1"/>
  <c r="G137" i="69"/>
  <c r="H137" i="69" s="1"/>
  <c r="G387" i="69"/>
  <c r="H387" i="69" s="1"/>
  <c r="G570" i="69"/>
  <c r="H570" i="69" s="1"/>
  <c r="G188" i="69"/>
  <c r="H188" i="69" s="1"/>
  <c r="G336" i="69"/>
  <c r="H336" i="69" s="1"/>
  <c r="G210" i="69"/>
  <c r="H210" i="69" s="1"/>
  <c r="G479" i="69"/>
  <c r="H479" i="69" s="1"/>
  <c r="G251" i="69"/>
  <c r="H251" i="69" s="1"/>
  <c r="G571" i="69"/>
  <c r="H571" i="69" s="1"/>
  <c r="G294" i="69"/>
  <c r="H294" i="69" s="1"/>
  <c r="G125" i="69"/>
  <c r="G362" i="69"/>
  <c r="H362" i="69" s="1"/>
  <c r="H458" i="69"/>
  <c r="H559" i="69"/>
  <c r="H437" i="69"/>
  <c r="H618" i="69"/>
  <c r="H412" i="69"/>
  <c r="H23" i="69"/>
  <c r="H533" i="69"/>
  <c r="H185" i="69"/>
  <c r="H334" i="69"/>
  <c r="H408" i="69"/>
  <c r="H223" i="69"/>
  <c r="H34" i="69"/>
  <c r="H146" i="69"/>
  <c r="H99" i="69"/>
  <c r="H321" i="69"/>
  <c r="H374" i="69"/>
  <c r="H638" i="69"/>
  <c r="H43" i="69"/>
  <c r="H320" i="69"/>
  <c r="H397" i="69"/>
  <c r="H42" i="69"/>
  <c r="H416" i="69"/>
  <c r="H517" i="69"/>
  <c r="H373" i="69"/>
  <c r="H512" i="69"/>
  <c r="H32" i="69"/>
  <c r="H147" i="69"/>
  <c r="H560" i="69"/>
  <c r="H356" i="69"/>
  <c r="H47" i="69"/>
  <c r="H211" i="69"/>
  <c r="H657" i="69"/>
  <c r="H494" i="69"/>
  <c r="H489" i="69"/>
  <c r="H386" i="69"/>
  <c r="H423" i="69"/>
  <c r="H364" i="69"/>
  <c r="H620" i="69"/>
  <c r="H407" i="69"/>
  <c r="H372" i="69"/>
  <c r="H389" i="69"/>
  <c r="H461" i="69"/>
  <c r="H626" i="69"/>
  <c r="F216" i="69"/>
  <c r="F364" i="69"/>
  <c r="F447" i="69"/>
  <c r="F519" i="69"/>
  <c r="F410" i="69"/>
  <c r="F346" i="69"/>
  <c r="F527" i="69"/>
  <c r="F274" i="69"/>
  <c r="F607" i="69"/>
  <c r="F80" i="69"/>
  <c r="F356" i="69"/>
  <c r="F133" i="69"/>
  <c r="F96" i="69"/>
  <c r="F131" i="69"/>
  <c r="F539" i="69"/>
  <c r="F320" i="69"/>
  <c r="F350" i="69"/>
  <c r="F451" i="69"/>
  <c r="F189" i="69"/>
  <c r="F304" i="69"/>
  <c r="F262" i="69"/>
  <c r="F649" i="69"/>
  <c r="F242" i="69"/>
  <c r="F169" i="69"/>
  <c r="F625" i="69"/>
  <c r="F123" i="69"/>
  <c r="F40" i="69"/>
  <c r="F453" i="69"/>
  <c r="F249" i="69"/>
  <c r="F228" i="69"/>
  <c r="F294" i="69"/>
  <c r="F512" i="69"/>
  <c r="F589" i="69"/>
  <c r="F5" i="69"/>
  <c r="F170" i="69"/>
  <c r="F373" i="69"/>
  <c r="F345" i="69"/>
  <c r="F624" i="69"/>
  <c r="F318" i="69"/>
  <c r="F85" i="69"/>
  <c r="F238" i="69"/>
  <c r="F505" i="69"/>
  <c r="F351" i="69"/>
  <c r="F118" i="69"/>
  <c r="F140" i="69"/>
  <c r="F363" i="69"/>
  <c r="F489" i="69"/>
  <c r="F25" i="69"/>
  <c r="F195" i="69"/>
  <c r="F261" i="69"/>
  <c r="F122" i="69"/>
  <c r="F55" i="69"/>
  <c r="F634" i="69"/>
  <c r="F250" i="69"/>
  <c r="F296" i="69"/>
  <c r="F390" i="69"/>
  <c r="F330" i="69"/>
  <c r="F370" i="69"/>
  <c r="F571" i="69"/>
  <c r="F495" i="69"/>
  <c r="F421" i="69"/>
  <c r="F271" i="69"/>
  <c r="F532" i="69"/>
  <c r="F558" i="69"/>
  <c r="F483" i="69"/>
  <c r="F222" i="69"/>
  <c r="F490" i="69"/>
  <c r="F78" i="69"/>
  <c r="F59" i="69"/>
  <c r="F108" i="69"/>
  <c r="F517" i="69"/>
  <c r="F465" i="69"/>
  <c r="F142" i="69"/>
  <c r="F438" i="69"/>
  <c r="F392" i="69"/>
  <c r="F333" i="69"/>
  <c r="F563" i="69"/>
  <c r="F69" i="69"/>
  <c r="F597" i="69"/>
  <c r="F602" i="69"/>
  <c r="F528" i="69"/>
  <c r="F647" i="69"/>
  <c r="F488" i="69"/>
  <c r="F615" i="69"/>
  <c r="F161" i="69"/>
  <c r="F288" i="69"/>
  <c r="F116" i="69"/>
  <c r="F480" i="69"/>
  <c r="F418" i="69"/>
  <c r="F130" i="69"/>
  <c r="F446" i="69"/>
  <c r="F154" i="69"/>
  <c r="F651" i="69"/>
  <c r="F358" i="69"/>
  <c r="F184" i="69"/>
  <c r="F409" i="69"/>
  <c r="F67" i="69"/>
  <c r="F609" i="69"/>
  <c r="F619" i="69"/>
  <c r="F213" i="69"/>
  <c r="F128" i="69"/>
  <c r="F31" i="69"/>
  <c r="F366" i="69"/>
  <c r="F552" i="69"/>
  <c r="F491" i="69"/>
  <c r="F263" i="69"/>
  <c r="F413" i="69"/>
  <c r="F114" i="69"/>
  <c r="F399" i="69"/>
  <c r="F208" i="69"/>
  <c r="F209" i="69"/>
  <c r="F401" i="69"/>
  <c r="F182" i="69"/>
  <c r="F508" i="69"/>
  <c r="F497" i="69"/>
  <c r="F104" i="69"/>
  <c r="F456" i="69"/>
  <c r="F355" i="69"/>
  <c r="F190" i="69"/>
  <c r="F513" i="69"/>
  <c r="F380" i="69"/>
  <c r="F226" i="69"/>
  <c r="F406" i="69"/>
  <c r="F396" i="69"/>
  <c r="F435" i="69"/>
  <c r="F199" i="69"/>
  <c r="F610" i="69"/>
  <c r="F178" i="69"/>
  <c r="F70" i="69"/>
  <c r="F382" i="69"/>
  <c r="F623" i="69"/>
  <c r="F319" i="69"/>
  <c r="F44" i="69"/>
  <c r="F348" i="69"/>
  <c r="F656" i="69"/>
  <c r="F120" i="69"/>
  <c r="F298" i="69"/>
  <c r="F33" i="69"/>
  <c r="F411" i="69"/>
  <c r="F141" i="69"/>
  <c r="F101" i="69"/>
  <c r="F644" i="69"/>
  <c r="F18" i="69"/>
  <c r="F13" i="69"/>
  <c r="F454" i="69"/>
  <c r="F391" i="69"/>
  <c r="F433" i="69"/>
  <c r="F381" i="69"/>
  <c r="F289" i="69"/>
  <c r="F84" i="69"/>
  <c r="F331" i="69"/>
  <c r="F650" i="69"/>
  <c r="F501" i="69"/>
  <c r="F8" i="69"/>
  <c r="F198" i="69"/>
  <c r="F343" i="69"/>
  <c r="F344" i="69"/>
  <c r="F47" i="69"/>
  <c r="F459" i="69"/>
  <c r="F237" i="69"/>
  <c r="F621" i="69"/>
  <c r="F387" i="69"/>
  <c r="F224" i="69"/>
  <c r="F322" i="69"/>
  <c r="F586" i="69"/>
  <c r="F540" i="69"/>
  <c r="F135" i="69"/>
  <c r="F29" i="69"/>
  <c r="F144" i="69"/>
  <c r="F157" i="69"/>
  <c r="F543" i="69"/>
  <c r="F61" i="69"/>
  <c r="F86" i="69"/>
  <c r="F266" i="69"/>
  <c r="F533" i="69"/>
  <c r="F584" i="69"/>
  <c r="F285" i="69"/>
  <c r="F17" i="69"/>
  <c r="F73" i="69"/>
  <c r="F567" i="69"/>
  <c r="F292" i="69"/>
  <c r="F575" i="69"/>
  <c r="F357" i="69"/>
  <c r="F98" i="69"/>
  <c r="F19" i="69"/>
  <c r="F661" i="69"/>
  <c r="F159" i="69"/>
  <c r="F470" i="69"/>
  <c r="F600" i="69"/>
  <c r="F15" i="69"/>
  <c r="F369" i="69"/>
  <c r="F21" i="69"/>
  <c r="F452" i="69"/>
  <c r="F608" i="69"/>
  <c r="F27" i="69"/>
  <c r="F63" i="69"/>
  <c r="F37" i="69"/>
  <c r="F293" i="69"/>
  <c r="F306" i="69"/>
  <c r="F309" i="69"/>
  <c r="F14" i="69"/>
  <c r="F219" i="69"/>
  <c r="F375" i="69"/>
  <c r="F655" i="69"/>
  <c r="F211" i="69"/>
  <c r="F467" i="69"/>
  <c r="F246" i="69"/>
  <c r="F77" i="69"/>
  <c r="F371" i="69"/>
  <c r="F156" i="69"/>
  <c r="F6" i="69"/>
  <c r="F60" i="69"/>
  <c r="F314" i="69"/>
  <c r="F321" i="69"/>
  <c r="F431" i="69"/>
  <c r="F587" i="69"/>
  <c r="F419" i="69"/>
  <c r="F652" i="69"/>
  <c r="F212" i="69"/>
  <c r="F354" i="69"/>
  <c r="F317" i="69"/>
  <c r="F99" i="69"/>
  <c r="F264" i="69"/>
  <c r="F215" i="69"/>
  <c r="F132" i="69"/>
  <c r="F117" i="69"/>
  <c r="F171" i="69"/>
  <c r="F240" i="69"/>
  <c r="F485" i="69"/>
  <c r="F76" i="69"/>
  <c r="F291" i="69"/>
  <c r="F424" i="69"/>
  <c r="F205" i="69"/>
  <c r="F202" i="69"/>
  <c r="F308" i="69"/>
  <c r="F425" i="69"/>
  <c r="F492" i="69"/>
  <c r="F627" i="69"/>
  <c r="F290" i="69"/>
  <c r="F639" i="69"/>
  <c r="F124" i="69"/>
  <c r="F269" i="69"/>
  <c r="F227" i="69"/>
  <c r="F252" i="69"/>
  <c r="F436" i="69"/>
  <c r="F553" i="69"/>
  <c r="F464" i="69"/>
  <c r="F592" i="69"/>
  <c r="F632" i="69"/>
  <c r="F301" i="69"/>
  <c r="F93" i="69"/>
  <c r="F273" i="69"/>
  <c r="F578" i="69"/>
  <c r="F305" i="69"/>
  <c r="F588" i="69"/>
  <c r="F412" i="69"/>
  <c r="F476" i="69"/>
  <c r="F504" i="69"/>
  <c r="F167" i="69"/>
  <c r="F284" i="69"/>
  <c r="F147" i="69"/>
  <c r="F577" i="69"/>
  <c r="F57" i="69"/>
  <c r="F554" i="69"/>
  <c r="F325" i="69"/>
  <c r="F662" i="69"/>
  <c r="F179" i="69"/>
  <c r="F83" i="69"/>
  <c r="F165" i="69"/>
  <c r="F546" i="69"/>
  <c r="F638" i="69"/>
  <c r="F42" i="69"/>
  <c r="F439" i="69"/>
  <c r="F280" i="69"/>
  <c r="F389" i="69"/>
  <c r="F71" i="69"/>
  <c r="F241" i="69"/>
  <c r="F448" i="69"/>
  <c r="F496" i="69"/>
  <c r="F394" i="69"/>
  <c r="F276" i="69"/>
  <c r="F112" i="69"/>
  <c r="F408" i="69"/>
  <c r="F582" i="69"/>
  <c r="F595" i="69"/>
  <c r="F564" i="69"/>
  <c r="F657" i="69"/>
  <c r="F482" i="69"/>
  <c r="F283" i="69"/>
  <c r="F10" i="69"/>
  <c r="F525" i="69"/>
  <c r="F260" i="69"/>
  <c r="F265" i="69"/>
  <c r="F149" i="69"/>
  <c r="F134" i="69"/>
  <c r="F94" i="69"/>
  <c r="F50" i="69"/>
  <c r="F631" i="69"/>
  <c r="F74" i="69"/>
  <c r="F229" i="69"/>
  <c r="F404" i="69"/>
  <c r="F635" i="69"/>
  <c r="F457" i="69"/>
  <c r="F277" i="69"/>
  <c r="F302" i="69"/>
  <c r="F531" i="69"/>
  <c r="F510" i="69"/>
  <c r="F7" i="69"/>
  <c r="F129" i="69"/>
  <c r="F384" i="69"/>
  <c r="F338" i="69"/>
  <c r="F509" i="69"/>
  <c r="F596" i="69"/>
  <c r="F542" i="69"/>
  <c r="F585" i="69"/>
  <c r="F187" i="69"/>
  <c r="F12" i="69"/>
  <c r="F561" i="69"/>
  <c r="F397" i="69"/>
  <c r="F537" i="69"/>
  <c r="F598" i="69"/>
  <c r="F243" i="69"/>
  <c r="F200" i="69"/>
  <c r="F643" i="69"/>
  <c r="F484" i="69"/>
  <c r="F337" i="69"/>
  <c r="F471" i="69"/>
  <c r="F654" i="69"/>
  <c r="F551" i="69"/>
  <c r="F253" i="69"/>
  <c r="F534" i="69"/>
  <c r="F145" i="69"/>
  <c r="F559" i="69"/>
  <c r="F437" i="69"/>
  <c r="F38" i="69"/>
  <c r="F168" i="69"/>
  <c r="F645" i="69"/>
  <c r="F568" i="69"/>
  <c r="F445" i="69"/>
  <c r="F376" i="69"/>
  <c r="F193" i="69"/>
  <c r="F295" i="69"/>
  <c r="F472" i="69"/>
  <c r="F207" i="69"/>
  <c r="F143" i="69"/>
  <c r="F191" i="69"/>
  <c r="F218" i="69"/>
  <c r="F126" i="69"/>
  <c r="F377" i="69"/>
  <c r="F41" i="69"/>
  <c r="F570" i="69"/>
  <c r="F493" i="69"/>
  <c r="F566" i="69"/>
  <c r="F349" i="69"/>
  <c r="F275" i="69"/>
  <c r="F313" i="69"/>
  <c r="F420" i="69"/>
  <c r="F259" i="69"/>
  <c r="F417" i="69"/>
  <c r="F88" i="69"/>
  <c r="F272" i="69"/>
  <c r="F407" i="69"/>
  <c r="F30" i="69"/>
  <c r="F393" i="69"/>
  <c r="F506" i="69"/>
  <c r="F105" i="69"/>
  <c r="F299" i="69"/>
  <c r="F175" i="69"/>
  <c r="F278" i="69"/>
  <c r="F181" i="69"/>
  <c r="F192" i="69"/>
  <c r="F479" i="69"/>
  <c r="F565" i="69"/>
  <c r="F414" i="69"/>
  <c r="F574" i="69"/>
  <c r="F648" i="69"/>
  <c r="F235" i="69"/>
  <c r="F352" i="69"/>
  <c r="F230" i="69"/>
  <c r="F620" i="69"/>
  <c r="F511" i="69"/>
  <c r="F336" i="69"/>
  <c r="F65" i="69"/>
  <c r="F153" i="69"/>
  <c r="F400" i="69"/>
  <c r="F604" i="69"/>
  <c r="F518" i="69"/>
  <c r="F286" i="69"/>
  <c r="F72" i="69"/>
  <c r="F590" i="69"/>
  <c r="F255" i="69"/>
  <c r="F359" i="69"/>
  <c r="F329" i="69"/>
  <c r="F580" i="69"/>
  <c r="F22" i="69"/>
  <c r="F204" i="69"/>
  <c r="F547" i="69"/>
  <c r="F281" i="69"/>
  <c r="F217" i="69"/>
  <c r="F115" i="69"/>
  <c r="F121" i="69"/>
  <c r="F500" i="69"/>
  <c r="F611" i="69"/>
  <c r="F2" i="69"/>
  <c r="F46" i="69"/>
  <c r="F45" i="69"/>
  <c r="F477" i="69"/>
  <c r="F172" i="69"/>
  <c r="F450" i="69"/>
  <c r="F4" i="69"/>
  <c r="F573" i="69"/>
  <c r="F660" i="69"/>
  <c r="F225" i="69"/>
  <c r="F164" i="69"/>
  <c r="F254" i="69"/>
  <c r="F549" i="69"/>
  <c r="F87" i="69"/>
  <c r="F341" i="69"/>
  <c r="F422" i="69"/>
  <c r="F443" i="69"/>
  <c r="F151" i="69"/>
  <c r="F550" i="69"/>
  <c r="F361" i="69"/>
  <c r="F617" i="69"/>
  <c r="F119" i="69"/>
  <c r="F127" i="69"/>
  <c r="F583" i="69"/>
  <c r="F494" i="69"/>
  <c r="F646" i="69"/>
  <c r="F444" i="69"/>
  <c r="F560" i="69"/>
  <c r="F442" i="69"/>
  <c r="F556" i="69"/>
  <c r="F535" i="69"/>
  <c r="F324" i="69"/>
  <c r="F524" i="69"/>
  <c r="F79" i="69"/>
  <c r="F569" i="69"/>
  <c r="F398" i="69"/>
  <c r="F54" i="69"/>
  <c r="F221" i="69"/>
  <c r="F530" i="69"/>
  <c r="F616" i="69"/>
  <c r="F555" i="69"/>
  <c r="F538" i="69"/>
  <c r="F440" i="69"/>
  <c r="F23" i="69"/>
  <c r="F56" i="69"/>
  <c r="F523" i="69"/>
  <c r="F545" i="69"/>
  <c r="F498" i="69"/>
  <c r="F628" i="69"/>
  <c r="F257" i="69"/>
  <c r="F536" i="69"/>
  <c r="F239" i="69"/>
  <c r="F622" i="69"/>
  <c r="F232" i="69"/>
  <c r="F52" i="69"/>
  <c r="F332" i="69"/>
  <c r="F103" i="69"/>
  <c r="F637" i="69"/>
  <c r="F58" i="69"/>
  <c r="F323" i="69"/>
  <c r="F475" i="69"/>
  <c r="F139" i="69"/>
  <c r="F429" i="69"/>
  <c r="F166" i="69"/>
  <c r="F466" i="69"/>
  <c r="F194" i="69"/>
  <c r="F606" i="69"/>
  <c r="F426" i="69"/>
  <c r="F197" i="69"/>
  <c r="F43" i="69"/>
  <c r="F613" i="69"/>
  <c r="F385" i="69"/>
  <c r="F282" i="69"/>
  <c r="F186" i="69"/>
  <c r="F146" i="69"/>
  <c r="F487" i="69"/>
  <c r="F353" i="69"/>
  <c r="F618" i="69"/>
  <c r="F658" i="69"/>
  <c r="F594" i="69"/>
  <c r="F503" i="69"/>
  <c r="F48" i="69"/>
  <c r="F64" i="69"/>
  <c r="F516" i="69"/>
  <c r="F605" i="69"/>
  <c r="F342" i="69"/>
  <c r="F174" i="69"/>
  <c r="F137" i="69"/>
  <c r="F640" i="69"/>
  <c r="F62" i="69"/>
  <c r="F300" i="69"/>
  <c r="F214" i="69"/>
  <c r="H216" i="69"/>
  <c r="H345" i="69"/>
  <c r="H490" i="69"/>
  <c r="H59" i="69"/>
  <c r="H288" i="69"/>
  <c r="H609" i="69"/>
  <c r="H31" i="69"/>
  <c r="H366" i="69"/>
  <c r="H552" i="69"/>
  <c r="H401" i="69"/>
  <c r="H226" i="69"/>
  <c r="H178" i="69"/>
  <c r="H70" i="69"/>
  <c r="H101" i="69"/>
  <c r="H433" i="69"/>
  <c r="H322" i="69"/>
  <c r="H584" i="69"/>
  <c r="H600" i="69"/>
  <c r="H369" i="69"/>
  <c r="H467" i="69"/>
  <c r="H60" i="69"/>
  <c r="H419" i="69"/>
  <c r="H240" i="69"/>
  <c r="H93" i="69"/>
  <c r="H588" i="69"/>
  <c r="H57" i="69"/>
  <c r="H525" i="69"/>
  <c r="H265" i="69"/>
  <c r="H509" i="69"/>
  <c r="H542" i="69"/>
  <c r="H598" i="69"/>
  <c r="H243" i="69"/>
  <c r="H551" i="69"/>
  <c r="H534" i="69"/>
  <c r="H126" i="69"/>
  <c r="H352" i="69"/>
  <c r="H230" i="69"/>
  <c r="H121" i="69"/>
  <c r="H611" i="69"/>
  <c r="H4" i="69"/>
  <c r="H87" i="69"/>
  <c r="H617" i="69"/>
  <c r="H535" i="69"/>
  <c r="H616" i="69"/>
  <c r="H523" i="69"/>
  <c r="H139" i="69"/>
  <c r="H133" i="69"/>
  <c r="H131" i="69"/>
  <c r="H547" i="69"/>
  <c r="C5" i="25"/>
  <c r="H172" i="70"/>
  <c r="I172" i="70" s="1"/>
  <c r="G172" i="70"/>
  <c r="F172" i="70"/>
  <c r="H171" i="70"/>
  <c r="I171" i="70" s="1"/>
  <c r="G171" i="70"/>
  <c r="F171" i="70"/>
  <c r="H170" i="70"/>
  <c r="I170" i="70" s="1"/>
  <c r="G170" i="70"/>
  <c r="F170" i="70"/>
  <c r="H169" i="70"/>
  <c r="I169" i="70" s="1"/>
  <c r="G169" i="70"/>
  <c r="F169" i="70"/>
  <c r="H168" i="70"/>
  <c r="I168" i="70" s="1"/>
  <c r="G168" i="70"/>
  <c r="F168" i="70"/>
  <c r="H167" i="70"/>
  <c r="I167" i="70" s="1"/>
  <c r="G167" i="70"/>
  <c r="F167" i="70"/>
  <c r="H166" i="70"/>
  <c r="I166" i="70" s="1"/>
  <c r="G166" i="70"/>
  <c r="F166" i="70"/>
  <c r="H165" i="70"/>
  <c r="I165" i="70" s="1"/>
  <c r="G165" i="70"/>
  <c r="F165" i="70"/>
  <c r="H164" i="70"/>
  <c r="I164" i="70" s="1"/>
  <c r="G164" i="70"/>
  <c r="F164" i="70"/>
  <c r="H163" i="70"/>
  <c r="I163" i="70" s="1"/>
  <c r="G163" i="70"/>
  <c r="F163" i="70"/>
  <c r="H162" i="70"/>
  <c r="I162" i="70" s="1"/>
  <c r="G162" i="70"/>
  <c r="F162" i="70"/>
  <c r="H161" i="70"/>
  <c r="I161" i="70" s="1"/>
  <c r="G161" i="70"/>
  <c r="F161" i="70"/>
  <c r="H160" i="70"/>
  <c r="I160" i="70" s="1"/>
  <c r="G160" i="70"/>
  <c r="F160" i="70"/>
  <c r="H159" i="70"/>
  <c r="I159" i="70" s="1"/>
  <c r="G159" i="70"/>
  <c r="F159" i="70"/>
  <c r="H158" i="70"/>
  <c r="I158" i="70" s="1"/>
  <c r="G158" i="70"/>
  <c r="F158" i="70"/>
  <c r="H157" i="70"/>
  <c r="I157" i="70" s="1"/>
  <c r="G157" i="70"/>
  <c r="F157" i="70"/>
  <c r="H156" i="70"/>
  <c r="I156" i="70" s="1"/>
  <c r="G156" i="70"/>
  <c r="F156" i="70"/>
  <c r="H155" i="70"/>
  <c r="I155" i="70" s="1"/>
  <c r="G155" i="70"/>
  <c r="F155" i="70"/>
  <c r="H154" i="70"/>
  <c r="I154" i="70" s="1"/>
  <c r="G154" i="70"/>
  <c r="F154" i="70"/>
  <c r="H153" i="70"/>
  <c r="I153" i="70" s="1"/>
  <c r="G153" i="70"/>
  <c r="F153" i="70"/>
  <c r="H152" i="70"/>
  <c r="I152" i="70" s="1"/>
  <c r="G152" i="70"/>
  <c r="F152" i="70"/>
  <c r="H151" i="70"/>
  <c r="I151" i="70" s="1"/>
  <c r="G151" i="70"/>
  <c r="F151" i="70"/>
  <c r="H150" i="70"/>
  <c r="I150" i="70" s="1"/>
  <c r="G150" i="70"/>
  <c r="F150" i="70"/>
  <c r="H149" i="70"/>
  <c r="I149" i="70" s="1"/>
  <c r="G149" i="70"/>
  <c r="F149" i="70"/>
  <c r="H148" i="70"/>
  <c r="I148" i="70" s="1"/>
  <c r="G148" i="70"/>
  <c r="F148" i="70"/>
  <c r="H147" i="70"/>
  <c r="I147" i="70" s="1"/>
  <c r="G147" i="70"/>
  <c r="F147" i="70"/>
  <c r="H146" i="70"/>
  <c r="I146" i="70" s="1"/>
  <c r="G146" i="70"/>
  <c r="F146" i="70"/>
  <c r="H145" i="70"/>
  <c r="I145" i="70" s="1"/>
  <c r="G145" i="70"/>
  <c r="F145" i="70"/>
  <c r="H144" i="70"/>
  <c r="I144" i="70" s="1"/>
  <c r="G144" i="70"/>
  <c r="F144" i="70"/>
  <c r="H143" i="70"/>
  <c r="I143" i="70" s="1"/>
  <c r="G143" i="70"/>
  <c r="F143" i="70"/>
  <c r="H142" i="70"/>
  <c r="I142" i="70" s="1"/>
  <c r="G142" i="70"/>
  <c r="F142" i="70"/>
  <c r="H141" i="70"/>
  <c r="I141" i="70" s="1"/>
  <c r="G141" i="70"/>
  <c r="F141" i="70"/>
  <c r="H140" i="70"/>
  <c r="I140" i="70" s="1"/>
  <c r="G140" i="70"/>
  <c r="F140" i="70"/>
  <c r="H139" i="70"/>
  <c r="I139" i="70" s="1"/>
  <c r="G139" i="70"/>
  <c r="F139" i="70"/>
  <c r="H138" i="70"/>
  <c r="I138" i="70" s="1"/>
  <c r="G138" i="70"/>
  <c r="F138" i="70"/>
  <c r="H137" i="70"/>
  <c r="I137" i="70" s="1"/>
  <c r="G137" i="70"/>
  <c r="F137" i="70"/>
  <c r="H136" i="70"/>
  <c r="I136" i="70" s="1"/>
  <c r="G136" i="70"/>
  <c r="F136" i="70"/>
  <c r="H135" i="70"/>
  <c r="I135" i="70" s="1"/>
  <c r="G135" i="70"/>
  <c r="F135" i="70"/>
  <c r="H134" i="70"/>
  <c r="I134" i="70" s="1"/>
  <c r="G134" i="70"/>
  <c r="F134" i="70"/>
  <c r="H133" i="70"/>
  <c r="I133" i="70" s="1"/>
  <c r="G133" i="70"/>
  <c r="F133" i="70"/>
  <c r="H132" i="70"/>
  <c r="I132" i="70" s="1"/>
  <c r="G132" i="70"/>
  <c r="F132" i="70"/>
  <c r="H131" i="70"/>
  <c r="I131" i="70" s="1"/>
  <c r="G131" i="70"/>
  <c r="F131" i="70"/>
  <c r="H130" i="70"/>
  <c r="I130" i="70" s="1"/>
  <c r="G130" i="70"/>
  <c r="F130" i="70"/>
  <c r="H129" i="70"/>
  <c r="I129" i="70" s="1"/>
  <c r="G129" i="70"/>
  <c r="F129" i="70"/>
  <c r="H128" i="70"/>
  <c r="I128" i="70" s="1"/>
  <c r="G128" i="70"/>
  <c r="F128" i="70"/>
  <c r="H127" i="70"/>
  <c r="I127" i="70" s="1"/>
  <c r="G127" i="70"/>
  <c r="F127" i="70"/>
  <c r="H126" i="70"/>
  <c r="I126" i="70" s="1"/>
  <c r="G126" i="70"/>
  <c r="F126" i="70"/>
  <c r="H125" i="70"/>
  <c r="I125" i="70" s="1"/>
  <c r="G125" i="70"/>
  <c r="F125" i="70"/>
  <c r="H124" i="70"/>
  <c r="I124" i="70" s="1"/>
  <c r="G124" i="70"/>
  <c r="F124" i="70"/>
  <c r="H123" i="70"/>
  <c r="I123" i="70" s="1"/>
  <c r="G123" i="70"/>
  <c r="F123" i="70"/>
  <c r="H122" i="70"/>
  <c r="I122" i="70" s="1"/>
  <c r="G122" i="70"/>
  <c r="F122" i="70"/>
  <c r="H121" i="70"/>
  <c r="I121" i="70" s="1"/>
  <c r="G121" i="70"/>
  <c r="F121" i="70"/>
  <c r="H120" i="70"/>
  <c r="I120" i="70" s="1"/>
  <c r="G120" i="70"/>
  <c r="F120" i="70"/>
  <c r="H119" i="70"/>
  <c r="I119" i="70" s="1"/>
  <c r="G119" i="70"/>
  <c r="F119" i="70"/>
  <c r="H118" i="70"/>
  <c r="I118" i="70" s="1"/>
  <c r="G118" i="70"/>
  <c r="F118" i="70"/>
  <c r="H117" i="70"/>
  <c r="I117" i="70" s="1"/>
  <c r="G117" i="70"/>
  <c r="F117" i="70"/>
  <c r="H116" i="70"/>
  <c r="I116" i="70" s="1"/>
  <c r="G116" i="70"/>
  <c r="F116" i="70"/>
  <c r="H115" i="70"/>
  <c r="I115" i="70" s="1"/>
  <c r="G115" i="70"/>
  <c r="F115" i="70"/>
  <c r="H114" i="70"/>
  <c r="I114" i="70" s="1"/>
  <c r="G114" i="70"/>
  <c r="F114" i="70"/>
  <c r="H113" i="70"/>
  <c r="I113" i="70" s="1"/>
  <c r="G113" i="70"/>
  <c r="F113" i="70"/>
  <c r="H112" i="70"/>
  <c r="I112" i="70" s="1"/>
  <c r="G112" i="70"/>
  <c r="F112" i="70"/>
  <c r="H111" i="70"/>
  <c r="I111" i="70" s="1"/>
  <c r="G111" i="70"/>
  <c r="F111" i="70"/>
  <c r="H110" i="70"/>
  <c r="I110" i="70" s="1"/>
  <c r="G110" i="70"/>
  <c r="F110" i="70"/>
  <c r="H109" i="70"/>
  <c r="I109" i="70" s="1"/>
  <c r="G109" i="70"/>
  <c r="F109" i="70"/>
  <c r="H108" i="70"/>
  <c r="I108" i="70" s="1"/>
  <c r="G108" i="70"/>
  <c r="F108" i="70"/>
  <c r="H107" i="70"/>
  <c r="I107" i="70" s="1"/>
  <c r="G107" i="70"/>
  <c r="F107" i="70"/>
  <c r="H106" i="70"/>
  <c r="I106" i="70" s="1"/>
  <c r="G106" i="70"/>
  <c r="F106" i="70"/>
  <c r="H105" i="70"/>
  <c r="I105" i="70" s="1"/>
  <c r="G105" i="70"/>
  <c r="F105" i="70"/>
  <c r="H104" i="70"/>
  <c r="I104" i="70" s="1"/>
  <c r="G104" i="70"/>
  <c r="F104" i="70"/>
  <c r="H103" i="70"/>
  <c r="I103" i="70" s="1"/>
  <c r="G103" i="70"/>
  <c r="F103" i="70"/>
  <c r="H102" i="70"/>
  <c r="I102" i="70" s="1"/>
  <c r="G102" i="70"/>
  <c r="F102" i="70"/>
  <c r="H101" i="70"/>
  <c r="I101" i="70" s="1"/>
  <c r="G101" i="70"/>
  <c r="F101" i="70"/>
  <c r="H100" i="70"/>
  <c r="I100" i="70" s="1"/>
  <c r="G100" i="70"/>
  <c r="F100" i="70"/>
  <c r="H99" i="70"/>
  <c r="I99" i="70" s="1"/>
  <c r="G99" i="70"/>
  <c r="F99" i="70"/>
  <c r="H98" i="70"/>
  <c r="I98" i="70" s="1"/>
  <c r="G98" i="70"/>
  <c r="F98" i="70"/>
  <c r="H97" i="70"/>
  <c r="I97" i="70" s="1"/>
  <c r="G97" i="70"/>
  <c r="F97" i="70"/>
  <c r="H96" i="70"/>
  <c r="I96" i="70" s="1"/>
  <c r="G96" i="70"/>
  <c r="F96" i="70"/>
  <c r="H95" i="70"/>
  <c r="I95" i="70" s="1"/>
  <c r="G95" i="70"/>
  <c r="F95" i="70"/>
  <c r="H94" i="70"/>
  <c r="I94" i="70" s="1"/>
  <c r="G94" i="70"/>
  <c r="F94" i="70"/>
  <c r="H93" i="70"/>
  <c r="I93" i="70" s="1"/>
  <c r="G93" i="70"/>
  <c r="F93" i="70"/>
  <c r="H92" i="70"/>
  <c r="I92" i="70" s="1"/>
  <c r="G92" i="70"/>
  <c r="F92" i="70"/>
  <c r="H91" i="70"/>
  <c r="I91" i="70" s="1"/>
  <c r="G91" i="70"/>
  <c r="F91" i="70"/>
  <c r="H90" i="70"/>
  <c r="I90" i="70" s="1"/>
  <c r="G90" i="70"/>
  <c r="F90" i="70"/>
  <c r="H89" i="70"/>
  <c r="I89" i="70" s="1"/>
  <c r="G89" i="70"/>
  <c r="F89" i="70"/>
  <c r="H88" i="70"/>
  <c r="I88" i="70" s="1"/>
  <c r="G88" i="70"/>
  <c r="F88" i="70"/>
  <c r="H87" i="70"/>
  <c r="I87" i="70" s="1"/>
  <c r="G87" i="70"/>
  <c r="F87" i="70"/>
  <c r="H35" i="70"/>
  <c r="I35" i="70" s="1"/>
  <c r="G35" i="70"/>
  <c r="F35" i="70"/>
  <c r="H86" i="70"/>
  <c r="I86" i="70" s="1"/>
  <c r="G86" i="70"/>
  <c r="F86" i="70"/>
  <c r="H84" i="70"/>
  <c r="I84" i="70" s="1"/>
  <c r="G84" i="70"/>
  <c r="F84" i="70"/>
  <c r="H83" i="70"/>
  <c r="I83" i="70" s="1"/>
  <c r="G83" i="70"/>
  <c r="F83" i="70"/>
  <c r="H82" i="70"/>
  <c r="I82" i="70" s="1"/>
  <c r="G82" i="70"/>
  <c r="F82" i="70"/>
  <c r="H81" i="70"/>
  <c r="I81" i="70" s="1"/>
  <c r="G81" i="70"/>
  <c r="F81" i="70"/>
  <c r="H80" i="70"/>
  <c r="I80" i="70" s="1"/>
  <c r="G80" i="70"/>
  <c r="F80" i="70"/>
  <c r="H62" i="70"/>
  <c r="I62" i="70" s="1"/>
  <c r="G62" i="70"/>
  <c r="F62" i="70"/>
  <c r="H78" i="70"/>
  <c r="I78" i="70" s="1"/>
  <c r="G78" i="70"/>
  <c r="F78" i="70"/>
  <c r="H77" i="70"/>
  <c r="I77" i="70" s="1"/>
  <c r="G77" i="70"/>
  <c r="F77" i="70"/>
  <c r="H85" i="70"/>
  <c r="I85" i="70" s="1"/>
  <c r="G85" i="70"/>
  <c r="F85" i="70"/>
  <c r="H38" i="70"/>
  <c r="I38" i="70" s="1"/>
  <c r="G38" i="70"/>
  <c r="F38" i="70"/>
  <c r="H74" i="70"/>
  <c r="I74" i="70" s="1"/>
  <c r="G74" i="70"/>
  <c r="F74" i="70"/>
  <c r="H73" i="70"/>
  <c r="I73" i="70" s="1"/>
  <c r="G73" i="70"/>
  <c r="F73" i="70"/>
  <c r="H72" i="70"/>
  <c r="I72" i="70" s="1"/>
  <c r="G72" i="70"/>
  <c r="F72" i="70"/>
  <c r="H71" i="70"/>
  <c r="I71" i="70" s="1"/>
  <c r="G71" i="70"/>
  <c r="F71" i="70"/>
  <c r="H70" i="70"/>
  <c r="I70" i="70" s="1"/>
  <c r="G70" i="70"/>
  <c r="F70" i="70"/>
  <c r="H69" i="70"/>
  <c r="I69" i="70" s="1"/>
  <c r="G69" i="70"/>
  <c r="F69" i="70"/>
  <c r="H28" i="70"/>
  <c r="I28" i="70" s="1"/>
  <c r="G28" i="70"/>
  <c r="F28" i="70"/>
  <c r="H53" i="70"/>
  <c r="I53" i="70" s="1"/>
  <c r="G53" i="70"/>
  <c r="F53" i="70"/>
  <c r="H66" i="70"/>
  <c r="I66" i="70" s="1"/>
  <c r="G66" i="70"/>
  <c r="F66" i="70"/>
  <c r="H33" i="70"/>
  <c r="I33" i="70" s="1"/>
  <c r="G33" i="70"/>
  <c r="F33" i="70"/>
  <c r="H21" i="70"/>
  <c r="I21" i="70" s="1"/>
  <c r="G21" i="70"/>
  <c r="F21" i="70"/>
  <c r="H63" i="70"/>
  <c r="I63" i="70" s="1"/>
  <c r="G63" i="70"/>
  <c r="F63" i="70"/>
  <c r="H49" i="70"/>
  <c r="I49" i="70" s="1"/>
  <c r="G49" i="70"/>
  <c r="F49" i="70"/>
  <c r="H61" i="70"/>
  <c r="I61" i="70" s="1"/>
  <c r="G61" i="70"/>
  <c r="F61" i="70"/>
  <c r="H50" i="70"/>
  <c r="I50" i="70" s="1"/>
  <c r="G50" i="70"/>
  <c r="F50" i="70"/>
  <c r="H59" i="70"/>
  <c r="I59" i="70" s="1"/>
  <c r="G59" i="70"/>
  <c r="F59" i="70"/>
  <c r="H58" i="70"/>
  <c r="I58" i="70" s="1"/>
  <c r="G58" i="70"/>
  <c r="F58" i="70"/>
  <c r="H57" i="70"/>
  <c r="I57" i="70" s="1"/>
  <c r="G57" i="70"/>
  <c r="F57" i="70"/>
  <c r="H56" i="70"/>
  <c r="I56" i="70" s="1"/>
  <c r="G56" i="70"/>
  <c r="F56" i="70"/>
  <c r="H55" i="70"/>
  <c r="I55" i="70" s="1"/>
  <c r="G55" i="70"/>
  <c r="F55" i="70"/>
  <c r="H75" i="70"/>
  <c r="I75" i="70" s="1"/>
  <c r="G75" i="70"/>
  <c r="F75" i="70"/>
  <c r="H47" i="70"/>
  <c r="I47" i="70" s="1"/>
  <c r="G47" i="70"/>
  <c r="F47" i="70"/>
  <c r="H52" i="70"/>
  <c r="I52" i="70" s="1"/>
  <c r="G52" i="70"/>
  <c r="F52" i="70"/>
  <c r="H51" i="70"/>
  <c r="I51" i="70" s="1"/>
  <c r="G51" i="70"/>
  <c r="F51" i="70"/>
  <c r="H22" i="70"/>
  <c r="I22" i="70" s="1"/>
  <c r="G22" i="70"/>
  <c r="F22" i="70"/>
  <c r="H79" i="70"/>
  <c r="I79" i="70" s="1"/>
  <c r="G79" i="70"/>
  <c r="F79" i="70"/>
  <c r="H48" i="70"/>
  <c r="I48" i="70" s="1"/>
  <c r="G48" i="70"/>
  <c r="F48" i="70"/>
  <c r="H68" i="70"/>
  <c r="I68" i="70" s="1"/>
  <c r="G68" i="70"/>
  <c r="F68" i="70"/>
  <c r="H27" i="70"/>
  <c r="I27" i="70" s="1"/>
  <c r="G27" i="70"/>
  <c r="F27" i="70"/>
  <c r="H45" i="70"/>
  <c r="I45" i="70" s="1"/>
  <c r="G45" i="70"/>
  <c r="F45" i="70"/>
  <c r="H24" i="70"/>
  <c r="I24" i="70" s="1"/>
  <c r="G24" i="70"/>
  <c r="F24" i="70"/>
  <c r="H44" i="70"/>
  <c r="I44" i="70" s="1"/>
  <c r="G44" i="70"/>
  <c r="F44" i="70"/>
  <c r="H42" i="70"/>
  <c r="I42" i="70" s="1"/>
  <c r="G42" i="70"/>
  <c r="F42" i="70"/>
  <c r="H26" i="70"/>
  <c r="I26" i="70" s="1"/>
  <c r="G26" i="70"/>
  <c r="F26" i="70"/>
  <c r="H34" i="70"/>
  <c r="I34" i="70" s="1"/>
  <c r="G34" i="70"/>
  <c r="F34" i="70"/>
  <c r="H7" i="70"/>
  <c r="I7" i="70" s="1"/>
  <c r="G7" i="70"/>
  <c r="F7" i="70"/>
  <c r="H67" i="70"/>
  <c r="I67" i="70" s="1"/>
  <c r="G67" i="70"/>
  <c r="F67" i="70"/>
  <c r="H37" i="70"/>
  <c r="I37" i="70" s="1"/>
  <c r="G37" i="70"/>
  <c r="F37" i="70"/>
  <c r="H36" i="70"/>
  <c r="I36" i="70" s="1"/>
  <c r="G36" i="70"/>
  <c r="F36" i="70"/>
  <c r="H46" i="70"/>
  <c r="I46" i="70" s="1"/>
  <c r="G46" i="70"/>
  <c r="F46" i="70"/>
  <c r="H15" i="70"/>
  <c r="I15" i="70" s="1"/>
  <c r="G15" i="70"/>
  <c r="F15" i="70"/>
  <c r="H41" i="70"/>
  <c r="I41" i="70" s="1"/>
  <c r="G41" i="70"/>
  <c r="F41" i="70"/>
  <c r="H32" i="70"/>
  <c r="I32" i="70" s="1"/>
  <c r="G32" i="70"/>
  <c r="F32" i="70"/>
  <c r="H43" i="70"/>
  <c r="I43" i="70" s="1"/>
  <c r="G43" i="70"/>
  <c r="F43" i="70"/>
  <c r="H30" i="70"/>
  <c r="I30" i="70" s="1"/>
  <c r="G30" i="70"/>
  <c r="F30" i="70"/>
  <c r="H29" i="70"/>
  <c r="I29" i="70" s="1"/>
  <c r="G29" i="70"/>
  <c r="F29" i="70"/>
  <c r="H31" i="70"/>
  <c r="I31" i="70" s="1"/>
  <c r="G31" i="70"/>
  <c r="F31" i="70"/>
  <c r="H65" i="70"/>
  <c r="I65" i="70" s="1"/>
  <c r="G65" i="70"/>
  <c r="F65" i="70"/>
  <c r="H76" i="70"/>
  <c r="I76" i="70" s="1"/>
  <c r="G76" i="70"/>
  <c r="F76" i="70"/>
  <c r="H25" i="70"/>
  <c r="I25" i="70" s="1"/>
  <c r="G25" i="70"/>
  <c r="F25" i="70"/>
  <c r="H10" i="70"/>
  <c r="I10" i="70" s="1"/>
  <c r="G10" i="70"/>
  <c r="F10" i="70"/>
  <c r="H23" i="70"/>
  <c r="I23" i="70" s="1"/>
  <c r="G23" i="70"/>
  <c r="F23" i="70"/>
  <c r="H60" i="70"/>
  <c r="I60" i="70" s="1"/>
  <c r="G60" i="70"/>
  <c r="F60" i="70"/>
  <c r="H39" i="70"/>
  <c r="I39" i="70" s="1"/>
  <c r="G39" i="70"/>
  <c r="F39" i="70"/>
  <c r="H20" i="70"/>
  <c r="I20" i="70" s="1"/>
  <c r="G20" i="70"/>
  <c r="F20" i="70"/>
  <c r="H19" i="70"/>
  <c r="I19" i="70" s="1"/>
  <c r="G19" i="70"/>
  <c r="F19" i="70"/>
  <c r="H18" i="70"/>
  <c r="I18" i="70" s="1"/>
  <c r="G18" i="70"/>
  <c r="F18" i="70"/>
  <c r="H17" i="70"/>
  <c r="I17" i="70" s="1"/>
  <c r="G17" i="70"/>
  <c r="F17" i="70"/>
  <c r="H16" i="70"/>
  <c r="I16" i="70" s="1"/>
  <c r="G16" i="70"/>
  <c r="F16" i="70"/>
  <c r="H40" i="70"/>
  <c r="I40" i="70" s="1"/>
  <c r="G40" i="70"/>
  <c r="F40" i="70"/>
  <c r="H14" i="70"/>
  <c r="I14" i="70" s="1"/>
  <c r="G14" i="70"/>
  <c r="F14" i="70"/>
  <c r="H13" i="70"/>
  <c r="I13" i="70" s="1"/>
  <c r="G13" i="70"/>
  <c r="F13" i="70"/>
  <c r="H12" i="70"/>
  <c r="I12" i="70" s="1"/>
  <c r="G12" i="70"/>
  <c r="F12" i="70"/>
  <c r="H11" i="70"/>
  <c r="I11" i="70" s="1"/>
  <c r="G11" i="70"/>
  <c r="F11" i="70"/>
  <c r="H54" i="70"/>
  <c r="I54" i="70" s="1"/>
  <c r="G54" i="70"/>
  <c r="F54" i="70"/>
  <c r="H9" i="70"/>
  <c r="I9" i="70" s="1"/>
  <c r="G9" i="70"/>
  <c r="F9" i="70"/>
  <c r="H8" i="70"/>
  <c r="I8" i="70" s="1"/>
  <c r="G8" i="70"/>
  <c r="F8" i="70"/>
  <c r="H64" i="70"/>
  <c r="G64" i="70"/>
  <c r="F64" i="70"/>
  <c r="H110" i="69"/>
  <c r="H36" i="69"/>
  <c r="H636" i="69"/>
  <c r="H155" i="69"/>
  <c r="H614" i="69"/>
  <c r="H428" i="69"/>
  <c r="H39" i="69"/>
  <c r="H107" i="69"/>
  <c r="H339" i="69"/>
  <c r="H303" i="69"/>
  <c r="H236" i="69"/>
  <c r="H125" i="69"/>
  <c r="H526" i="69"/>
  <c r="H279" i="69"/>
  <c r="H92" i="69"/>
  <c r="H576" i="69"/>
  <c r="H474" i="69"/>
  <c r="H82" i="69"/>
  <c r="H287" i="69"/>
  <c r="F97" i="69"/>
  <c r="F378" i="69"/>
  <c r="F158" i="69"/>
  <c r="F236" i="69"/>
  <c r="F541" i="69"/>
  <c r="F155" i="69"/>
  <c r="F434" i="69"/>
  <c r="F601" i="69"/>
  <c r="F463" i="69"/>
  <c r="F430" i="69"/>
  <c r="F150" i="69"/>
  <c r="F9" i="69"/>
  <c r="F24" i="69"/>
  <c r="F220" i="69"/>
  <c r="F334" i="69"/>
  <c r="F34" i="69"/>
  <c r="F303" i="69"/>
  <c r="F641" i="69"/>
  <c r="F423" i="69"/>
  <c r="F39" i="69"/>
  <c r="F279" i="69"/>
  <c r="F432" i="69"/>
  <c r="F95" i="69"/>
  <c r="F659" i="69"/>
  <c r="F374" i="69"/>
  <c r="F603" i="69"/>
  <c r="F90" i="69"/>
  <c r="F233" i="69"/>
  <c r="F75" i="69"/>
  <c r="F36" i="69"/>
  <c r="F136" i="69"/>
  <c r="F68" i="69"/>
  <c r="F196" i="69"/>
  <c r="F89" i="69"/>
  <c r="F16" i="69"/>
  <c r="F499" i="69"/>
  <c r="F581" i="69"/>
  <c r="F35" i="69"/>
  <c r="F507" i="69"/>
  <c r="F287" i="69"/>
  <c r="F49" i="69"/>
  <c r="F626" i="69"/>
  <c r="F210" i="69"/>
  <c r="F367" i="69"/>
  <c r="F548" i="69"/>
  <c r="F327" i="69"/>
  <c r="F244" i="69"/>
  <c r="F256" i="69"/>
  <c r="F316" i="69"/>
  <c r="F449" i="69"/>
  <c r="F629" i="69"/>
  <c r="F474" i="69"/>
  <c r="F270" i="69"/>
  <c r="F307" i="69"/>
  <c r="F328" i="69"/>
  <c r="F478" i="69"/>
  <c r="F347" i="69"/>
  <c r="F188" i="69"/>
  <c r="F311" i="69"/>
  <c r="F365" i="69"/>
  <c r="F402" i="69"/>
  <c r="F630" i="69"/>
  <c r="F148" i="69"/>
  <c r="F183" i="69"/>
  <c r="F405" i="69"/>
  <c r="F388" i="69"/>
  <c r="F102" i="69"/>
  <c r="F297" i="69"/>
  <c r="F326" i="69"/>
  <c r="F468" i="69"/>
  <c r="F339" i="69"/>
  <c r="F379" i="69"/>
  <c r="F514" i="69"/>
  <c r="F177" i="69"/>
  <c r="F593" i="69"/>
  <c r="F176" i="69"/>
  <c r="F360" i="69"/>
  <c r="F372" i="69"/>
  <c r="F180" i="69"/>
  <c r="F415" i="69"/>
  <c r="F633" i="69"/>
  <c r="F312" i="69"/>
  <c r="F591" i="69"/>
  <c r="F185" i="69"/>
  <c r="F428" i="69"/>
  <c r="F368" i="69"/>
  <c r="F201" i="69"/>
  <c r="F386" i="69"/>
  <c r="F223" i="69"/>
  <c r="F455" i="69"/>
  <c r="F481" i="69"/>
  <c r="F576" i="69"/>
  <c r="F562" i="69"/>
  <c r="F152" i="69"/>
  <c r="F20" i="69"/>
  <c r="F163" i="69"/>
  <c r="F109" i="69"/>
  <c r="F231" i="69"/>
  <c r="F612" i="69"/>
  <c r="F251" i="69"/>
  <c r="F138" i="69"/>
  <c r="F110" i="69"/>
  <c r="F267" i="69"/>
  <c r="F515" i="69"/>
  <c r="F247" i="69"/>
  <c r="F526" i="69"/>
  <c r="F92" i="69"/>
  <c r="F529" i="69"/>
  <c r="F614" i="69"/>
  <c r="F557" i="69"/>
  <c r="F28" i="69"/>
  <c r="F544" i="69"/>
  <c r="F335" i="69"/>
  <c r="F162" i="69"/>
  <c r="F403" i="69"/>
  <c r="F248" i="69"/>
  <c r="F473" i="69"/>
  <c r="F522" i="69"/>
  <c r="F81" i="69"/>
  <c r="F502" i="69"/>
  <c r="F469" i="69"/>
  <c r="F572" i="69"/>
  <c r="F462" i="69"/>
  <c r="F258" i="69"/>
  <c r="F206" i="69"/>
  <c r="F32" i="69"/>
  <c r="F383" i="69"/>
  <c r="F26" i="69"/>
  <c r="F458" i="69"/>
  <c r="F51" i="69"/>
  <c r="F460" i="69"/>
  <c r="F340" i="69"/>
  <c r="F416" i="69"/>
  <c r="F579" i="69"/>
  <c r="F234" i="69"/>
  <c r="F653" i="69"/>
  <c r="F427" i="69"/>
  <c r="F461" i="69"/>
  <c r="F636" i="69"/>
  <c r="F203" i="69"/>
  <c r="F106" i="69"/>
  <c r="F441" i="69"/>
  <c r="F245" i="69"/>
  <c r="F100" i="69"/>
  <c r="F91" i="69"/>
  <c r="F486" i="69"/>
  <c r="F521" i="69"/>
  <c r="F3" i="69"/>
  <c r="F53" i="69"/>
  <c r="F173" i="69"/>
  <c r="F160" i="69"/>
  <c r="F125" i="69"/>
  <c r="F642" i="69"/>
  <c r="F362" i="69"/>
  <c r="F315" i="69"/>
  <c r="F82" i="69"/>
  <c r="F520" i="69"/>
  <c r="F395" i="69"/>
  <c r="F66" i="69"/>
  <c r="F599" i="69"/>
  <c r="F268" i="69"/>
  <c r="F107" i="69"/>
  <c r="F310" i="69"/>
  <c r="F111" i="69"/>
  <c r="F11" i="69"/>
  <c r="F113" i="69"/>
  <c r="I64" i="70" l="1"/>
  <c r="H173" i="70"/>
  <c r="I173" i="70"/>
  <c r="K16" i="59"/>
  <c r="J16" i="59"/>
  <c r="M16" i="59" s="1"/>
  <c r="H16" i="59"/>
  <c r="F16" i="59"/>
  <c r="I16" i="59" s="1"/>
  <c r="D16" i="59"/>
  <c r="C16" i="59"/>
  <c r="B16" i="59"/>
  <c r="M15" i="59"/>
  <c r="I15" i="59"/>
  <c r="E15" i="59"/>
  <c r="M14" i="59"/>
  <c r="I14" i="59"/>
  <c r="E14" i="59"/>
  <c r="M13" i="59"/>
  <c r="I13" i="59"/>
  <c r="E13" i="59"/>
  <c r="M12" i="59"/>
  <c r="I12" i="59"/>
  <c r="E12" i="59"/>
  <c r="M11" i="59"/>
  <c r="E11" i="59"/>
  <c r="M10" i="59"/>
  <c r="I10" i="59"/>
  <c r="E10" i="59"/>
  <c r="M9" i="59"/>
  <c r="I9" i="59"/>
  <c r="E9" i="59"/>
  <c r="M8" i="59"/>
  <c r="I8" i="59"/>
  <c r="E8" i="59"/>
  <c r="M7" i="59"/>
  <c r="I7" i="59"/>
  <c r="E7" i="59"/>
  <c r="M6" i="59"/>
  <c r="N6" i="59" s="1"/>
  <c r="I6" i="59"/>
  <c r="E6" i="59"/>
  <c r="M5" i="59"/>
  <c r="N5" i="59" s="1"/>
  <c r="I5" i="59"/>
  <c r="M4" i="59"/>
  <c r="I4" i="59"/>
  <c r="E4" i="59"/>
  <c r="N13" i="59" l="1"/>
  <c r="N9" i="59"/>
  <c r="N11" i="59"/>
  <c r="N4" i="59"/>
  <c r="N10" i="59"/>
  <c r="N8" i="59"/>
  <c r="N14" i="59"/>
  <c r="E16" i="59"/>
  <c r="N7" i="59"/>
  <c r="N12" i="59"/>
  <c r="N15" i="59"/>
  <c r="N16" i="59" l="1"/>
  <c r="K28" i="59" s="1"/>
  <c r="E26" i="53"/>
  <c r="E19" i="53"/>
  <c r="E34" i="53"/>
  <c r="E21" i="53"/>
  <c r="E20" i="53"/>
  <c r="E18" i="53"/>
  <c r="E13" i="53"/>
  <c r="E12" i="53"/>
  <c r="E7" i="53"/>
  <c r="E33" i="53"/>
  <c r="E25" i="53"/>
  <c r="E31" i="53"/>
  <c r="E27" i="53"/>
  <c r="E23" i="53"/>
  <c r="E32" i="53"/>
  <c r="E29" i="53"/>
  <c r="E28" i="53"/>
  <c r="E22" i="53"/>
  <c r="E15" i="53"/>
  <c r="E14" i="53"/>
  <c r="E8" i="53"/>
  <c r="E9" i="53"/>
  <c r="E16" i="53"/>
  <c r="E11" i="53"/>
  <c r="E10" i="53"/>
  <c r="E24" i="53"/>
  <c r="E17" i="53"/>
  <c r="E30" i="53"/>
  <c r="C2" i="53" l="1"/>
  <c r="B6" i="71"/>
  <c r="D9" i="47"/>
  <c r="C9" i="47"/>
  <c r="B9" i="47"/>
  <c r="E8" i="47"/>
  <c r="E7" i="47"/>
  <c r="E6" i="47"/>
  <c r="E5" i="47"/>
  <c r="E4" i="47"/>
  <c r="E3" i="47"/>
  <c r="E9" i="47" s="1"/>
  <c r="D9" i="46"/>
  <c r="C9" i="46"/>
  <c r="B9" i="46"/>
  <c r="E8" i="46"/>
  <c r="E9" i="46" s="1"/>
  <c r="E7" i="46"/>
  <c r="E6" i="46"/>
  <c r="E5" i="46"/>
  <c r="E4" i="46"/>
  <c r="E3" i="46"/>
  <c r="D9" i="45"/>
  <c r="C9" i="45"/>
  <c r="B9" i="45"/>
  <c r="E8" i="45"/>
  <c r="E7" i="45"/>
  <c r="E6" i="45"/>
  <c r="E5" i="45"/>
  <c r="E4" i="45"/>
  <c r="E3" i="45"/>
  <c r="E9" i="45" s="1"/>
  <c r="D9" i="44"/>
  <c r="C9" i="44"/>
  <c r="B9" i="44"/>
  <c r="E8" i="44"/>
  <c r="E7" i="44"/>
  <c r="E6" i="44"/>
  <c r="E5" i="44"/>
  <c r="E4" i="44"/>
  <c r="E9" i="44" s="1"/>
  <c r="E3" i="44"/>
  <c r="D9" i="43"/>
  <c r="C9" i="43"/>
  <c r="B9" i="43"/>
  <c r="E8" i="43"/>
  <c r="E7" i="43"/>
  <c r="E6" i="43"/>
  <c r="E5" i="43"/>
  <c r="E4" i="43"/>
  <c r="E3" i="43"/>
  <c r="E9" i="43" s="1"/>
  <c r="D9" i="42"/>
  <c r="C9" i="42"/>
  <c r="B9" i="42"/>
  <c r="E8" i="42"/>
  <c r="E9" i="42" s="1"/>
  <c r="E7" i="42"/>
  <c r="E6" i="42"/>
  <c r="E5" i="42"/>
  <c r="E4" i="42"/>
  <c r="E3" i="42"/>
  <c r="D9" i="41"/>
  <c r="C9" i="41"/>
  <c r="B9" i="41"/>
  <c r="E8" i="41"/>
  <c r="E7" i="41"/>
  <c r="E6" i="41"/>
  <c r="E5" i="41"/>
  <c r="E4" i="41"/>
  <c r="E3" i="41"/>
  <c r="E9" i="41" s="1"/>
  <c r="D9" i="40"/>
  <c r="C9" i="40"/>
  <c r="B9" i="40"/>
  <c r="E8" i="40"/>
  <c r="E7" i="40"/>
  <c r="E6" i="40"/>
  <c r="E5" i="40"/>
  <c r="E4" i="40"/>
  <c r="E3" i="40"/>
  <c r="E9" i="40" s="1"/>
  <c r="D9" i="39"/>
  <c r="C9" i="39"/>
  <c r="B9" i="39"/>
  <c r="E8" i="39"/>
  <c r="E7" i="39"/>
  <c r="E6" i="39"/>
  <c r="E5" i="39"/>
  <c r="E4" i="39"/>
  <c r="E3" i="39"/>
  <c r="D9" i="38"/>
  <c r="C9" i="38"/>
  <c r="B9" i="38"/>
  <c r="E8" i="38"/>
  <c r="E7" i="38"/>
  <c r="E6" i="38"/>
  <c r="E5" i="38"/>
  <c r="E4" i="38"/>
  <c r="E3" i="38"/>
  <c r="D9" i="37"/>
  <c r="C9" i="37"/>
  <c r="B9" i="37"/>
  <c r="E8" i="37"/>
  <c r="E7" i="37"/>
  <c r="E6" i="37"/>
  <c r="E5" i="37"/>
  <c r="E4" i="37"/>
  <c r="E3" i="37"/>
  <c r="E9" i="37" l="1"/>
  <c r="E9" i="39"/>
  <c r="E9" i="38"/>
  <c r="C6" i="26"/>
  <c r="C7" i="26"/>
  <c r="C8" i="26"/>
  <c r="C9" i="26"/>
  <c r="C10" i="26"/>
  <c r="C11" i="26"/>
  <c r="C12" i="26"/>
  <c r="C13" i="26"/>
  <c r="C5" i="26"/>
  <c r="C14" i="26" l="1"/>
  <c r="E9" i="12" l="1"/>
  <c r="N15" i="12"/>
  <c r="E4" i="12"/>
  <c r="N4" i="12" s="1"/>
  <c r="E5" i="12"/>
  <c r="E6" i="12"/>
  <c r="E7" i="12"/>
  <c r="E10" i="12"/>
  <c r="E11" i="12"/>
  <c r="E12" i="12"/>
  <c r="E13" i="12"/>
  <c r="E14" i="12"/>
  <c r="E15" i="12"/>
  <c r="I4" i="12"/>
  <c r="I5" i="12"/>
  <c r="I6" i="12"/>
  <c r="I7" i="12"/>
  <c r="I8" i="12"/>
  <c r="I9" i="12"/>
  <c r="I10" i="12"/>
  <c r="I11" i="12"/>
  <c r="I12" i="12"/>
  <c r="I13" i="12"/>
  <c r="I14" i="12"/>
  <c r="I15" i="12"/>
  <c r="M4" i="12"/>
  <c r="M5" i="12"/>
  <c r="N5" i="12" s="1"/>
  <c r="M6" i="12"/>
  <c r="M7" i="12"/>
  <c r="N7" i="12" s="1"/>
  <c r="M8" i="12"/>
  <c r="N8" i="12" s="1"/>
  <c r="M9" i="12"/>
  <c r="M10" i="12"/>
  <c r="N10" i="12" s="1"/>
  <c r="M11" i="12"/>
  <c r="N11" i="12" s="1"/>
  <c r="M12" i="12"/>
  <c r="N12" i="12" s="1"/>
  <c r="M13" i="12"/>
  <c r="N13" i="12" s="1"/>
  <c r="M14" i="12"/>
  <c r="N14" i="12" s="1"/>
  <c r="M15" i="12"/>
  <c r="B16" i="12"/>
  <c r="C16" i="12"/>
  <c r="D16" i="12"/>
  <c r="F16" i="12"/>
  <c r="H16" i="12"/>
  <c r="J16" i="12"/>
  <c r="K16" i="12"/>
  <c r="L16" i="12"/>
  <c r="D14" i="9"/>
  <c r="C14" i="9"/>
  <c r="B14" i="9"/>
  <c r="E13" i="9"/>
  <c r="E12" i="9"/>
  <c r="E11" i="9"/>
  <c r="E10" i="9"/>
  <c r="E9" i="9"/>
  <c r="E8" i="9"/>
  <c r="E7" i="9"/>
  <c r="E6" i="9"/>
  <c r="E5" i="9"/>
  <c r="E4" i="9"/>
  <c r="E3" i="9"/>
  <c r="E2" i="9"/>
  <c r="E2" i="7"/>
  <c r="E3" i="7"/>
  <c r="E4" i="7"/>
  <c r="E5" i="7"/>
  <c r="E6" i="7"/>
  <c r="E7" i="7"/>
  <c r="E8" i="7"/>
  <c r="E9" i="7"/>
  <c r="E10" i="7"/>
  <c r="E11" i="7"/>
  <c r="E12" i="7"/>
  <c r="E13" i="7"/>
  <c r="E14" i="7"/>
  <c r="D29" i="2"/>
  <c r="D28" i="2"/>
  <c r="D27" i="2"/>
  <c r="D26" i="2"/>
  <c r="D25" i="2"/>
  <c r="D24" i="2"/>
  <c r="D23" i="2"/>
  <c r="D22" i="2"/>
  <c r="D21" i="2"/>
  <c r="D20" i="2"/>
  <c r="D19" i="2"/>
  <c r="D18" i="2"/>
  <c r="D17" i="2"/>
  <c r="D16" i="2"/>
  <c r="D15" i="2"/>
  <c r="D14" i="2"/>
  <c r="D13" i="2"/>
  <c r="D12" i="2"/>
  <c r="D11" i="2"/>
  <c r="D10" i="2"/>
  <c r="D9" i="2"/>
  <c r="D8" i="2"/>
  <c r="D7" i="2"/>
  <c r="D6" i="2"/>
  <c r="D5" i="2"/>
  <c r="D4" i="2"/>
  <c r="D3" i="2"/>
  <c r="D2" i="2"/>
  <c r="B14" i="7"/>
  <c r="C14" i="7"/>
  <c r="D14" i="7"/>
  <c r="D29" i="5"/>
  <c r="D28" i="5"/>
  <c r="D27" i="5"/>
  <c r="D26" i="5"/>
  <c r="D25" i="5"/>
  <c r="D24" i="5"/>
  <c r="D23" i="5"/>
  <c r="D22" i="5"/>
  <c r="D21" i="5"/>
  <c r="D20" i="5"/>
  <c r="D19" i="5"/>
  <c r="D18" i="5"/>
  <c r="D17" i="5"/>
  <c r="D16" i="5"/>
  <c r="D15" i="5"/>
  <c r="D14" i="5"/>
  <c r="D13" i="5"/>
  <c r="D12" i="5"/>
  <c r="D11" i="5"/>
  <c r="D10" i="5"/>
  <c r="D9" i="5"/>
  <c r="D8" i="5"/>
  <c r="D7" i="5"/>
  <c r="D6" i="5"/>
  <c r="D5" i="5"/>
  <c r="D4" i="5"/>
  <c r="D3" i="5"/>
  <c r="D2" i="5"/>
  <c r="N6" i="12" l="1"/>
  <c r="E16" i="12"/>
  <c r="M16" i="12"/>
  <c r="I16" i="12"/>
  <c r="N9" i="12"/>
  <c r="E14" i="9"/>
  <c r="N16" i="12" l="1"/>
</calcChain>
</file>

<file path=xl/sharedStrings.xml><?xml version="1.0" encoding="utf-8"?>
<sst xmlns="http://schemas.openxmlformats.org/spreadsheetml/2006/main" count="3350" uniqueCount="297">
  <si>
    <t>First Name</t>
  </si>
  <si>
    <t>Last Name</t>
  </si>
  <si>
    <t>Hire Date</t>
  </si>
  <si>
    <t>Review Date</t>
  </si>
  <si>
    <t>Department</t>
  </si>
  <si>
    <t>Grade</t>
  </si>
  <si>
    <t>Salary</t>
  </si>
  <si>
    <t>John</t>
  </si>
  <si>
    <t xml:space="preserve">Smith </t>
  </si>
  <si>
    <t>Administration</t>
  </si>
  <si>
    <t>George</t>
  </si>
  <si>
    <t>Eastburn</t>
  </si>
  <si>
    <t>Jon</t>
  </si>
  <si>
    <t>Johnson</t>
  </si>
  <si>
    <t>Amy</t>
  </si>
  <si>
    <t>Baker</t>
  </si>
  <si>
    <t>Ronald</t>
  </si>
  <si>
    <t>Callaghan</t>
  </si>
  <si>
    <t>Development</t>
  </si>
  <si>
    <t>Karl</t>
  </si>
  <si>
    <t>Deibler</t>
  </si>
  <si>
    <t>Production</t>
  </si>
  <si>
    <t>Vance</t>
  </si>
  <si>
    <t>Bachman</t>
  </si>
  <si>
    <t>Horst</t>
  </si>
  <si>
    <t>Albrecht</t>
  </si>
  <si>
    <t>Henry</t>
  </si>
  <si>
    <t>Davis</t>
  </si>
  <si>
    <t>Laura</t>
  </si>
  <si>
    <t>Deal</t>
  </si>
  <si>
    <t>Josephine</t>
  </si>
  <si>
    <t>Fimbel</t>
  </si>
  <si>
    <t>Paul</t>
  </si>
  <si>
    <t>Parker</t>
  </si>
  <si>
    <t>Audrey</t>
  </si>
  <si>
    <t>Roy</t>
  </si>
  <si>
    <t>Doug</t>
  </si>
  <si>
    <t>Trimbach</t>
  </si>
  <si>
    <t>Miller</t>
  </si>
  <si>
    <t>Fredericks</t>
  </si>
  <si>
    <t>Steve</t>
  </si>
  <si>
    <t>Messick</t>
  </si>
  <si>
    <t>Wendy</t>
  </si>
  <si>
    <t>Sticklebaugh</t>
  </si>
  <si>
    <t>Will</t>
  </si>
  <si>
    <t>Wang</t>
  </si>
  <si>
    <t>Alice</t>
  </si>
  <si>
    <t>Abramas</t>
  </si>
  <si>
    <t>Sales</t>
  </si>
  <si>
    <t>Terry</t>
  </si>
  <si>
    <t>Caracio</t>
  </si>
  <si>
    <t>Carpenter</t>
  </si>
  <si>
    <t>Susan</t>
  </si>
  <si>
    <t>Edwards</t>
  </si>
  <si>
    <t>Janice</t>
  </si>
  <si>
    <t>Faraco</t>
  </si>
  <si>
    <t>Ernest</t>
  </si>
  <si>
    <t>Feldgus</t>
  </si>
  <si>
    <t>Perry</t>
  </si>
  <si>
    <t>Weinstein</t>
  </si>
  <si>
    <t>Fred</t>
  </si>
  <si>
    <t>Frank</t>
  </si>
  <si>
    <t>Killough</t>
  </si>
  <si>
    <t>John Smith</t>
  </si>
  <si>
    <t>George Eastburn</t>
  </si>
  <si>
    <t>Jon Johnson</t>
  </si>
  <si>
    <t>Amy Baker</t>
  </si>
  <si>
    <t>Ronald Callaghan</t>
  </si>
  <si>
    <t>Karl Deibler</t>
  </si>
  <si>
    <t>Vance Bachman</t>
  </si>
  <si>
    <t>Horst Albrecht</t>
  </si>
  <si>
    <t>Henry Davis</t>
  </si>
  <si>
    <t>Laura Deal</t>
  </si>
  <si>
    <t>Josephine Fimbel</t>
  </si>
  <si>
    <t>Paul Parker</t>
  </si>
  <si>
    <t>Audrey Roy</t>
  </si>
  <si>
    <t>Doug Trimbach</t>
  </si>
  <si>
    <t>Miller Fredericks</t>
  </si>
  <si>
    <t>Steve Messick</t>
  </si>
  <si>
    <t>Wendy Sticklebaugh</t>
  </si>
  <si>
    <t>Amy Johnson</t>
  </si>
  <si>
    <t>Will Wang</t>
  </si>
  <si>
    <t>Alice Abramas</t>
  </si>
  <si>
    <t>Terry Caracio</t>
  </si>
  <si>
    <t>John Carpenter</t>
  </si>
  <si>
    <t>Susan Edwards</t>
  </si>
  <si>
    <t>Janice Faraco</t>
  </si>
  <si>
    <t>Ernest Feldgus</t>
  </si>
  <si>
    <t>Perry Weinstein</t>
  </si>
  <si>
    <t>Fred Edwards</t>
  </si>
  <si>
    <t>Frank Killough</t>
  </si>
  <si>
    <t>Jan</t>
  </si>
  <si>
    <t>Feb</t>
  </si>
  <si>
    <t>Mar</t>
  </si>
  <si>
    <t>Apr</t>
  </si>
  <si>
    <t>May</t>
  </si>
  <si>
    <t>Jun</t>
  </si>
  <si>
    <t>Jul</t>
  </si>
  <si>
    <t>Aug</t>
  </si>
  <si>
    <t>Sep</t>
  </si>
  <si>
    <t>Oct</t>
  </si>
  <si>
    <t>Nov</t>
  </si>
  <si>
    <t>Dec</t>
  </si>
  <si>
    <t>Total</t>
  </si>
  <si>
    <t>Emergency</t>
  </si>
  <si>
    <t>Day Surgery</t>
  </si>
  <si>
    <t>ICU</t>
  </si>
  <si>
    <t>Total 
Deduction</t>
  </si>
  <si>
    <t>CPP 3%</t>
  </si>
  <si>
    <t>EI 2%</t>
  </si>
  <si>
    <t>sum CPP and EI for each employee</t>
  </si>
  <si>
    <t>Show the Grand Total Deductions</t>
  </si>
  <si>
    <t>Filter for Production Dept</t>
  </si>
  <si>
    <t>Assignment</t>
  </si>
  <si>
    <t>Increase Monthly Day Surgery by 75,500</t>
  </si>
  <si>
    <t>Decrease monthly emergency costs by 55,300</t>
  </si>
  <si>
    <t>Total Monthly Budget</t>
  </si>
  <si>
    <t>Total Budget</t>
  </si>
  <si>
    <t>Facility 1</t>
  </si>
  <si>
    <t>Facility 2</t>
  </si>
  <si>
    <t>Facility 3</t>
  </si>
  <si>
    <t>Grand
Total</t>
  </si>
  <si>
    <t>Data</t>
  </si>
  <si>
    <t>Stats</t>
  </si>
  <si>
    <t>Count</t>
  </si>
  <si>
    <t>Median</t>
  </si>
  <si>
    <t>Average</t>
  </si>
  <si>
    <t>Maximum</t>
  </si>
  <si>
    <t>Summary Info</t>
  </si>
  <si>
    <t>Regions</t>
  </si>
  <si>
    <t>Island</t>
  </si>
  <si>
    <t>Vancouver</t>
  </si>
  <si>
    <t>Fraser</t>
  </si>
  <si>
    <t>North</t>
  </si>
  <si>
    <t>Interior</t>
  </si>
  <si>
    <t>Departments</t>
  </si>
  <si>
    <t>Prenatal</t>
  </si>
  <si>
    <t>Lab</t>
  </si>
  <si>
    <t>Surgery</t>
  </si>
  <si>
    <t>Date</t>
  </si>
  <si>
    <t>A</t>
  </si>
  <si>
    <t>B</t>
  </si>
  <si>
    <t>C</t>
  </si>
  <si>
    <t>Annual Bonus Calculation</t>
  </si>
  <si>
    <t>Employee</t>
  </si>
  <si>
    <t>Sales for the Year</t>
  </si>
  <si>
    <t>Bonus</t>
  </si>
  <si>
    <t>Threshold</t>
  </si>
  <si>
    <t>Smith, J.</t>
  </si>
  <si>
    <t>Caplin, K.</t>
  </si>
  <si>
    <t>Tommbs, L</t>
  </si>
  <si>
    <t>Upton, H.</t>
  </si>
  <si>
    <t>Ward, F.</t>
  </si>
  <si>
    <t>Reed, G.</t>
  </si>
  <si>
    <t>Queen, E.</t>
  </si>
  <si>
    <t>Yates, N.</t>
  </si>
  <si>
    <t>Bell, J.</t>
  </si>
  <si>
    <t>Type</t>
  </si>
  <si>
    <t>Steps</t>
  </si>
  <si>
    <t>Totals</t>
  </si>
  <si>
    <t>PD</t>
  </si>
  <si>
    <t>Sick</t>
  </si>
  <si>
    <t>Holidays</t>
  </si>
  <si>
    <t>Week 1</t>
  </si>
  <si>
    <t>Week 2</t>
  </si>
  <si>
    <t>Week 3</t>
  </si>
  <si>
    <t>Week 4</t>
  </si>
  <si>
    <t>Week 5</t>
  </si>
  <si>
    <t>Week 6</t>
  </si>
  <si>
    <t>Week 7</t>
  </si>
  <si>
    <t>Week 8</t>
  </si>
  <si>
    <t>Record the Total Deductions for the Production Dept</t>
  </si>
  <si>
    <t>Record the new total budget</t>
  </si>
  <si>
    <t>Add all the totals in E, I, and M</t>
  </si>
  <si>
    <t>Add Grandtotal in N</t>
  </si>
  <si>
    <t>Add column total in Row 16</t>
  </si>
  <si>
    <t>Apply Outlines to row and columns (Auto Outline)</t>
  </si>
  <si>
    <t>Collapse to level 2 in both rows and columns</t>
  </si>
  <si>
    <t>Enter the Average of all visible data</t>
  </si>
  <si>
    <t>Use Go to special to select all formulas and format</t>
  </si>
  <si>
    <t>Minimum</t>
  </si>
  <si>
    <t xml:space="preserve">Group </t>
  </si>
  <si>
    <t>Find the bonus for Group A that will make the total bonus amount 52500</t>
  </si>
  <si>
    <t>Then find the bonus for Group B that will make the total bonus amount 55000</t>
  </si>
  <si>
    <t>Then find the bonus for Group C that will make the total bonus amount 60000</t>
  </si>
  <si>
    <t>Enter the bonus amount finally calculated for Group C</t>
  </si>
  <si>
    <t>Fill the formula in C5 to D5 and E5</t>
  </si>
  <si>
    <t>Modify D5 and E5 to reference the correct columns</t>
  </si>
  <si>
    <t>Consolidate the formulas to one cell and fill down</t>
  </si>
  <si>
    <t>Record the total holidays for October from Week 1 - 6</t>
  </si>
  <si>
    <t>Staff</t>
  </si>
  <si>
    <t>Turn the data into a table</t>
  </si>
  <si>
    <t>calculate 3% CPP for each employee</t>
  </si>
  <si>
    <t>calculate 2% EI for each employee</t>
  </si>
  <si>
    <t>Facility Total</t>
  </si>
  <si>
    <t>Enter how many errors are in the sheet</t>
  </si>
  <si>
    <t xml:space="preserve">Enter the new grand total </t>
  </si>
  <si>
    <t xml:space="preserve">but you decide to increase every groups bonus a by a little so that the </t>
  </si>
  <si>
    <t>total bonus amount reaches exactly $60,000</t>
  </si>
  <si>
    <t>Select all the visible data. Note the count, the sum and the average in the status bar at the bottom of the screen</t>
  </si>
  <si>
    <t>Increase all ICU Budget by 10%  (ie multiply all numbers by 1.1)</t>
  </si>
  <si>
    <t>Selecting and Inserting Columns and Rows</t>
  </si>
  <si>
    <t>Deleting columns</t>
  </si>
  <si>
    <t>Shift full name</t>
  </si>
  <si>
    <t>Convert to Table</t>
  </si>
  <si>
    <t>Add new row</t>
  </si>
  <si>
    <t xml:space="preserve">Vance </t>
  </si>
  <si>
    <t xml:space="preserve">Laura </t>
  </si>
  <si>
    <t xml:space="preserve">Callaghan   </t>
  </si>
  <si>
    <t>Delete first and last name</t>
  </si>
  <si>
    <t>Parse Full name using Text to Columns</t>
  </si>
  <si>
    <t>Copy Sheet</t>
  </si>
  <si>
    <t>Add 5% to ICU</t>
  </si>
  <si>
    <t>Add totals to Facilty 1</t>
  </si>
  <si>
    <t>Add totals to Facilty 2</t>
  </si>
  <si>
    <t>Add totals to Facilty 3</t>
  </si>
  <si>
    <t>GrandTotal</t>
  </si>
  <si>
    <t>Total Rows</t>
  </si>
  <si>
    <t>Format Formulas with Go To</t>
  </si>
  <si>
    <t>Outline</t>
  </si>
  <si>
    <t>Find Errors</t>
  </si>
  <si>
    <t>Fix Errors</t>
  </si>
  <si>
    <t>Shawn</t>
  </si>
  <si>
    <t xml:space="preserve">Your organization allowed for $60,000 in bonus.  The total is below that </t>
  </si>
  <si>
    <t>R&amp;D</t>
  </si>
  <si>
    <t>Purchasing</t>
  </si>
  <si>
    <t>Marketing</t>
  </si>
  <si>
    <t>HR</t>
  </si>
  <si>
    <t>Accounting</t>
  </si>
  <si>
    <t>Team Lead</t>
  </si>
  <si>
    <t>Rate</t>
  </si>
  <si>
    <t>Project</t>
  </si>
  <si>
    <t>Hours</t>
  </si>
  <si>
    <t>Value</t>
  </si>
  <si>
    <t>Premium</t>
  </si>
  <si>
    <t>Excavation</t>
  </si>
  <si>
    <t>Plumbing</t>
  </si>
  <si>
    <t>Installation</t>
  </si>
  <si>
    <t>Carpentry</t>
  </si>
  <si>
    <t>Concrete</t>
  </si>
  <si>
    <t>Ablecourt</t>
  </si>
  <si>
    <t>Blackstone</t>
  </si>
  <si>
    <t>Ridgeview</t>
  </si>
  <si>
    <t>Meadowlark</t>
  </si>
  <si>
    <t>Tracy</t>
  </si>
  <si>
    <t>Phil</t>
  </si>
  <si>
    <t>Jordan</t>
  </si>
  <si>
    <t>Matt</t>
  </si>
  <si>
    <t>Aaron</t>
  </si>
  <si>
    <t>Tax</t>
  </si>
  <si>
    <t>Add Column for Holiday Pay</t>
  </si>
  <si>
    <t>Rockland</t>
  </si>
  <si>
    <t>Add protction once you have fixed errors</t>
  </si>
  <si>
    <t>Bonus 1</t>
  </si>
  <si>
    <t>Bonus 2</t>
  </si>
  <si>
    <t>Bonus 3</t>
  </si>
  <si>
    <t>Bonus Level</t>
  </si>
  <si>
    <t>Order</t>
  </si>
  <si>
    <t>Name Ranges</t>
  </si>
  <si>
    <t>Create Calculations using named ranges</t>
  </si>
  <si>
    <t>Make Tables</t>
  </si>
  <si>
    <t>Create Picklists using named ranges</t>
  </si>
  <si>
    <t>Understand formula</t>
  </si>
  <si>
    <t>Copy Formula to the right</t>
  </si>
  <si>
    <t>Edit formulas</t>
  </si>
  <si>
    <t>Copy Formulas down</t>
  </si>
  <si>
    <t>Make data a table</t>
  </si>
  <si>
    <t>Name the table "tblEmployeeInfo"</t>
  </si>
  <si>
    <t>Create Vlookup for Review date</t>
  </si>
  <si>
    <t>Create Xlookup for Salary if available</t>
  </si>
  <si>
    <t>Name the column for Employees</t>
  </si>
  <si>
    <t>Make Picklist for B2</t>
  </si>
  <si>
    <t>Copy B1:D2 to next sheet "7 Form"</t>
  </si>
  <si>
    <t>Create Sum to total "first" to "last"</t>
  </si>
  <si>
    <t>Insert other sheets</t>
  </si>
  <si>
    <t>Filter data using various methods</t>
  </si>
  <si>
    <t>Look at named ranges</t>
  </si>
  <si>
    <t>Look at named tables</t>
  </si>
  <si>
    <t>Use Flash Fill name, initials, code, email</t>
  </si>
  <si>
    <t>Extract first name</t>
  </si>
  <si>
    <t>decrease Emergency by 5,555</t>
  </si>
  <si>
    <t>Increase Day Surgery by 52,000</t>
  </si>
  <si>
    <t>Add protection once you have fixed errors</t>
  </si>
  <si>
    <t>Add Formatting</t>
  </si>
  <si>
    <t>Tolano Adventures</t>
  </si>
  <si>
    <t>Monthly Call Volume</t>
  </si>
  <si>
    <t>Month</t>
  </si>
  <si>
    <t>Sales Inquiries</t>
  </si>
  <si>
    <t>Service Inquiries</t>
  </si>
  <si>
    <t>General Inquiries</t>
  </si>
  <si>
    <t>Complaints</t>
  </si>
  <si>
    <t>Other</t>
  </si>
  <si>
    <t>Total All Calls</t>
  </si>
  <si>
    <t>% Complaints</t>
  </si>
  <si>
    <t>Kootenays</t>
  </si>
  <si>
    <t>bonus</t>
  </si>
  <si>
    <t>Crawford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</si>
</sst>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43" formatCode="_-* #,##0.00_-;\-* #,##0.00_-;_-* &quot;-&quot;??_-;_-@_-"/>
    <numFmt numFmtId="164" formatCode="mmm\.\ d\,\ yyyy"/>
    <numFmt numFmtId="165" formatCode="_(&quot;$&quot;* #,##0.00_);_(&quot;$&quot;* \(#,##0.00\);_(&quot;$&quot;* &quot;-&quot;??_);_(@_)"/>
    <numFmt numFmtId="166" formatCode="&quot;$&quot;#,##0"/>
    <numFmt numFmtId="167" formatCode="_-* #,##0_-;\-* #,##0_-;_-* &quot;-&quot;??_-;_-@_-"/>
    <numFmt numFmtId="168" formatCode="_(&quot;$&quot;* #,##0_);_(&quot;$&quot;* \(#,##0\);_(&quot;$&quot;* &quot;-&quot;??_);_(@_)"/>
    <numFmt numFmtId="169" formatCode="0.0"/>
    <numFmt numFmtId="170" formatCode="_-&quot;$&quot;* #,##0_-;\-&quot;$&quot;* #,##0_-;_-&quot;$&quot;* &quot;-&quot;??_-;_-@_-"/>
    <numFmt numFmtId="171" formatCode="_-* #,##0.0_-;\-* #,##0.0_-;_-* &quot;-&quot;??_-;_-@_-"/>
    <numFmt numFmtId="172" formatCode="mmm\-yyyy"/>
  </numFmts>
  <fonts count="15" x14ac:knownFonts="1">
    <font>
      <sz val="11"/>
      <color theme="1"/>
      <name val="Calibri"/>
      <family val="2"/>
      <scheme val="minor"/>
    </font>
    <font>
      <sz val="10"/>
      <name val="Arial"/>
      <family val="2"/>
    </font>
    <font>
      <b/>
      <sz val="10"/>
      <name val="Arial"/>
      <family val="2"/>
    </font>
    <font>
      <sz val="10"/>
      <name val="Arial"/>
      <family val="2"/>
    </font>
    <font>
      <sz val="8"/>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sz val="14"/>
      <color theme="1"/>
      <name val="Calibri"/>
      <family val="2"/>
      <scheme val="minor"/>
    </font>
    <font>
      <b/>
      <sz val="12"/>
      <color rgb="FF000000"/>
      <name val="Calibri"/>
      <family val="2"/>
      <scheme val="minor"/>
    </font>
    <font>
      <b/>
      <sz val="11"/>
      <color theme="0"/>
      <name val="Calibri"/>
      <family val="2"/>
      <scheme val="minor"/>
    </font>
    <font>
      <sz val="16"/>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theme="9"/>
        <bgColor indexed="64"/>
      </patternFill>
    </fill>
    <fill>
      <patternFill patternType="solid">
        <fgColor rgb="FF70AD47"/>
        <bgColor rgb="FF000000"/>
      </patternFill>
    </fill>
    <fill>
      <patternFill patternType="solid">
        <fgColor theme="9" tint="0.79998168889431442"/>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9" fontId="5" fillId="0" borderId="0" applyFont="0" applyFill="0" applyBorder="0" applyAlignment="0" applyProtection="0"/>
  </cellStyleXfs>
  <cellXfs count="63">
    <xf numFmtId="0" fontId="0" fillId="0" borderId="0" xfId="0"/>
    <xf numFmtId="0" fontId="2" fillId="0" borderId="0" xfId="1" applyFont="1" applyAlignment="1">
      <alignment horizontal="center"/>
    </xf>
    <xf numFmtId="0" fontId="1" fillId="0" borderId="0" xfId="1"/>
    <xf numFmtId="164" fontId="1" fillId="0" borderId="0" xfId="1" applyNumberFormat="1"/>
    <xf numFmtId="0" fontId="1" fillId="0" borderId="0" xfId="1" applyAlignment="1">
      <alignment horizontal="center"/>
    </xf>
    <xf numFmtId="166" fontId="0" fillId="0" borderId="0" xfId="2" applyNumberFormat="1" applyFont="1"/>
    <xf numFmtId="14" fontId="3" fillId="0" borderId="0" xfId="1" applyNumberFormat="1" applyFont="1" applyAlignment="1">
      <alignment horizontal="left"/>
    </xf>
    <xf numFmtId="0" fontId="1" fillId="0" borderId="0" xfId="1" applyAlignment="1">
      <alignment horizontal="left"/>
    </xf>
    <xf numFmtId="4" fontId="0" fillId="0" borderId="0" xfId="0" applyNumberFormat="1"/>
    <xf numFmtId="0" fontId="2" fillId="0" borderId="0" xfId="1" applyFont="1" applyFill="1" applyAlignment="1">
      <alignment horizontal="center"/>
    </xf>
    <xf numFmtId="0" fontId="0" fillId="0" borderId="0" xfId="0" applyAlignment="1">
      <alignment wrapText="1"/>
    </xf>
    <xf numFmtId="16" fontId="0" fillId="0" borderId="0" xfId="0" applyNumberFormat="1"/>
    <xf numFmtId="0" fontId="6" fillId="0" borderId="0" xfId="0" applyFont="1"/>
    <xf numFmtId="0" fontId="0" fillId="0" borderId="0" xfId="0" applyAlignment="1">
      <alignment horizontal="center"/>
    </xf>
    <xf numFmtId="167" fontId="0" fillId="0" borderId="0" xfId="3" applyNumberFormat="1" applyFont="1"/>
    <xf numFmtId="3" fontId="0" fillId="0" borderId="0" xfId="0" applyNumberFormat="1"/>
    <xf numFmtId="9" fontId="0" fillId="0" borderId="0" xfId="0" applyNumberFormat="1"/>
    <xf numFmtId="10" fontId="0" fillId="0" borderId="0" xfId="0" applyNumberFormat="1"/>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168" fontId="0" fillId="0" borderId="0" xfId="4" applyNumberFormat="1" applyFont="1"/>
    <xf numFmtId="168" fontId="0" fillId="0" borderId="0" xfId="0" applyNumberFormat="1"/>
    <xf numFmtId="0" fontId="5" fillId="0" borderId="0" xfId="0" applyNumberFormat="1" applyFont="1"/>
    <xf numFmtId="168" fontId="5" fillId="0" borderId="0" xfId="0" applyNumberFormat="1" applyFont="1"/>
    <xf numFmtId="0" fontId="0" fillId="2" borderId="0" xfId="0" applyFill="1"/>
    <xf numFmtId="169" fontId="0" fillId="0" borderId="0" xfId="0" applyNumberFormat="1"/>
    <xf numFmtId="0" fontId="10" fillId="4" borderId="0" xfId="0" applyFont="1" applyFill="1" applyAlignment="1">
      <alignment horizontal="center"/>
    </xf>
    <xf numFmtId="0" fontId="3" fillId="0" borderId="0" xfId="1" applyFont="1"/>
    <xf numFmtId="0" fontId="0" fillId="6" borderId="0" xfId="0" applyFill="1"/>
    <xf numFmtId="4" fontId="7" fillId="0" borderId="0" xfId="0" applyNumberFormat="1" applyFont="1"/>
    <xf numFmtId="15" fontId="0" fillId="0" borderId="0" xfId="0" applyNumberFormat="1"/>
    <xf numFmtId="0" fontId="0" fillId="0" borderId="1" xfId="0" applyBorder="1"/>
    <xf numFmtId="4" fontId="0" fillId="7" borderId="1" xfId="0" applyNumberFormat="1" applyFill="1" applyBorder="1"/>
    <xf numFmtId="0" fontId="8" fillId="8" borderId="0" xfId="0" applyFont="1" applyFill="1"/>
    <xf numFmtId="0" fontId="12" fillId="9" borderId="0" xfId="0" applyFont="1" applyFill="1"/>
    <xf numFmtId="164" fontId="1" fillId="7" borderId="0" xfId="1" applyNumberFormat="1" applyFill="1"/>
    <xf numFmtId="8" fontId="0" fillId="7" borderId="0" xfId="0" applyNumberFormat="1" applyFill="1"/>
    <xf numFmtId="170" fontId="0" fillId="0" borderId="0" xfId="4" applyNumberFormat="1" applyFont="1"/>
    <xf numFmtId="3" fontId="0" fillId="7" borderId="1" xfId="0" applyNumberFormat="1" applyFill="1" applyBorder="1"/>
    <xf numFmtId="3" fontId="0" fillId="0" borderId="1" xfId="0" applyNumberFormat="1" applyBorder="1"/>
    <xf numFmtId="3" fontId="0" fillId="5" borderId="1" xfId="0" applyNumberFormat="1" applyFill="1" applyBorder="1" applyAlignment="1">
      <alignment horizontal="center"/>
    </xf>
    <xf numFmtId="3" fontId="11" fillId="3" borderId="0" xfId="0" applyNumberFormat="1" applyFont="1" applyFill="1" applyAlignment="1">
      <alignment horizontal="center"/>
    </xf>
    <xf numFmtId="3" fontId="11" fillId="6" borderId="0" xfId="0" applyNumberFormat="1" applyFont="1" applyFill="1" applyAlignment="1">
      <alignment horizontal="center"/>
    </xf>
    <xf numFmtId="0" fontId="9" fillId="0" borderId="0" xfId="5"/>
    <xf numFmtId="0" fontId="10" fillId="4" borderId="0" xfId="0" applyFont="1" applyFill="1" applyAlignment="1">
      <alignment horizontal="left"/>
    </xf>
    <xf numFmtId="43" fontId="0" fillId="0" borderId="0" xfId="3" applyFont="1"/>
    <xf numFmtId="171" fontId="0" fillId="0" borderId="0" xfId="3" applyNumberFormat="1" applyFont="1"/>
    <xf numFmtId="0" fontId="0" fillId="0" borderId="0" xfId="0" applyNumberFormat="1" applyAlignment="1">
      <alignment horizontal="center"/>
    </xf>
    <xf numFmtId="0" fontId="1" fillId="6" borderId="0" xfId="1" applyFill="1"/>
    <xf numFmtId="0" fontId="0" fillId="0" borderId="0" xfId="0" applyFill="1"/>
    <xf numFmtId="4" fontId="6" fillId="5" borderId="0" xfId="0" applyNumberFormat="1" applyFont="1" applyFill="1"/>
    <xf numFmtId="0" fontId="0" fillId="10" borderId="0" xfId="0" applyFill="1"/>
    <xf numFmtId="0" fontId="13" fillId="11" borderId="0" xfId="0" applyFont="1" applyFill="1"/>
    <xf numFmtId="0" fontId="13" fillId="11" borderId="0" xfId="0" applyFont="1" applyFill="1" applyAlignment="1">
      <alignment wrapText="1"/>
    </xf>
    <xf numFmtId="4" fontId="0" fillId="10" borderId="0" xfId="0" applyNumberFormat="1" applyFill="1" applyProtection="1">
      <protection locked="0"/>
    </xf>
    <xf numFmtId="0" fontId="14" fillId="0" borderId="0" xfId="0" applyFont="1" applyAlignment="1">
      <alignment horizontal="centerContinuous"/>
    </xf>
    <xf numFmtId="0" fontId="0" fillId="0" borderId="0" xfId="0" applyAlignment="1">
      <alignment horizontal="center" vertical="center" wrapText="1"/>
    </xf>
    <xf numFmtId="172" fontId="0" fillId="0" borderId="0" xfId="0" applyNumberFormat="1"/>
    <xf numFmtId="10" fontId="0" fillId="0" borderId="0" xfId="6" applyNumberFormat="1" applyFont="1"/>
    <xf numFmtId="43" fontId="0" fillId="0" borderId="0" xfId="0" applyNumberFormat="1"/>
    <xf numFmtId="0" fontId="0" fillId="0" borderId="0" xfId="0" applyNumberFormat="1"/>
  </cellXfs>
  <cellStyles count="7">
    <cellStyle name="Comma" xfId="3" builtinId="3"/>
    <cellStyle name="Currency" xfId="4" builtinId="4"/>
    <cellStyle name="Currency 2" xfId="2" xr:uid="{4787996E-61C7-4504-BFBF-A4C8E4DAD0A5}"/>
    <cellStyle name="Hyperlink" xfId="5" builtinId="8"/>
    <cellStyle name="Normal" xfId="0" builtinId="0"/>
    <cellStyle name="Normal 2" xfId="1" xr:uid="{30DDACA1-3369-440A-9DEA-ECDD392A9A6D}"/>
    <cellStyle name="Percent" xfId="6" builtinId="5"/>
  </cellStyles>
  <dxfs count="26">
    <dxf>
      <numFmt numFmtId="0" formatCode="General"/>
    </dxf>
    <dxf>
      <font>
        <b val="0"/>
        <i val="0"/>
        <strike val="0"/>
        <condense val="0"/>
        <extend val="0"/>
        <outline val="0"/>
        <shadow val="0"/>
        <u val="none"/>
        <vertAlign val="baseline"/>
        <sz val="11"/>
        <color theme="1"/>
        <name val="Calibri"/>
        <family val="2"/>
        <scheme val="minor"/>
      </font>
    </dxf>
    <dxf>
      <numFmt numFmtId="21" formatCode="dd\-mmm"/>
    </dxf>
    <dxf>
      <numFmt numFmtId="21" formatCode="dd\-mmm"/>
    </dxf>
    <dxf>
      <numFmt numFmtId="169" formatCode="0.0"/>
    </dxf>
    <dxf>
      <font>
        <b/>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quot;$&quot;#,##0"/>
    </dxf>
    <dxf>
      <alignment horizontal="center" vertical="bottom" textRotation="0" wrapText="0" indent="0" justifyLastLine="0" shrinkToFit="0" readingOrder="0"/>
    </dxf>
    <dxf>
      <numFmt numFmtId="164" formatCode="mmm\.\ d\,\ yyyy"/>
    </dxf>
    <dxf>
      <numFmt numFmtId="164" formatCode="mmm\.\ d\,\ yyyy"/>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35" formatCode="_-* #,##0.00_-;\-* #,##0.00_-;_-* &quot;-&quot;??_-;_-@_-"/>
    </dxf>
    <dxf>
      <numFmt numFmtId="0" formatCode="General"/>
      <alignment horizontal="center" vertical="bottom" textRotation="0" wrapText="0" indent="0" justifyLastLine="0" shrinkToFit="0" readingOrder="0"/>
    </dxf>
    <dxf>
      <numFmt numFmtId="21" formatCode="dd\-mmm"/>
    </dxf>
    <dxf>
      <numFmt numFmtId="21" formatCode="dd\-mmm"/>
    </dxf>
    <dxf>
      <numFmt numFmtId="171" formatCode="_-* #,##0.0_-;\-* #,##0.0_-;_-* &quot;-&quot;??_-;_-@_-"/>
    </dxf>
    <dxf>
      <numFmt numFmtId="0" formatCode="General"/>
    </dxf>
    <dxf>
      <numFmt numFmtId="21" formatCode="dd\-mmm"/>
    </dxf>
    <dxf>
      <numFmt numFmtId="21" formatCode="dd\-mmm"/>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8" formatCode="_(&quot;$&quot;* #,##0_);_(&quot;$&quot;* \(#,##0\);_(&quot;$&quot;*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8"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hartsheet" Target="chartsheets/sheet1.xml"/><Relationship Id="rId35" Type="http://schemas.microsoft.com/office/2007/relationships/slicerCache" Target="slicerCaches/slicerCache1.xml"/><Relationship Id="rId43"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'10 Graphing'!$B$4</c:f>
              <c:strCache>
                <c:ptCount val="1"/>
                <c:pt idx="0">
                  <c:v>Sales Inquiries</c:v>
                </c:pt>
              </c:strCache>
            </c:strRef>
          </c:tx>
          <c:spPr>
            <a:solidFill>
              <a:schemeClr val="accent1"/>
            </a:solidFill>
            <a:ln>
              <a:noFill/>
            </a:ln>
            <a:effectLst/>
          </c:spPr>
          <c:invertIfNegative val="0"/>
          <c:cat>
            <c:numRef>
              <c:f>'10 Graphing'!$A$5:$A$16</c:f>
              <c:numCache>
                <c:formatCode>mmm\-yyyy</c:formatCod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numCache>
            </c:numRef>
          </c:cat>
          <c:val>
            <c:numRef>
              <c:f>'10 Graphing'!$B$5:$B$16</c:f>
              <c:numCache>
                <c:formatCode>#,##0</c:formatCode>
                <c:ptCount val="12"/>
                <c:pt idx="0">
                  <c:v>8947</c:v>
                </c:pt>
                <c:pt idx="1">
                  <c:v>3643</c:v>
                </c:pt>
                <c:pt idx="2">
                  <c:v>5861</c:v>
                </c:pt>
                <c:pt idx="3">
                  <c:v>3741</c:v>
                </c:pt>
                <c:pt idx="4">
                  <c:v>4537</c:v>
                </c:pt>
                <c:pt idx="5">
                  <c:v>3146</c:v>
                </c:pt>
                <c:pt idx="6">
                  <c:v>2533</c:v>
                </c:pt>
                <c:pt idx="7">
                  <c:v>3209</c:v>
                </c:pt>
                <c:pt idx="8">
                  <c:v>1082</c:v>
                </c:pt>
                <c:pt idx="9">
                  <c:v>2748</c:v>
                </c:pt>
                <c:pt idx="10">
                  <c:v>5617</c:v>
                </c:pt>
                <c:pt idx="11">
                  <c:v>8969</c:v>
                </c:pt>
              </c:numCache>
            </c:numRef>
          </c:val>
          <c:extLst>
            <c:ext xmlns:c16="http://schemas.microsoft.com/office/drawing/2014/chart" uri="{C3380CC4-5D6E-409C-BE32-E72D297353CC}">
              <c16:uniqueId val="{00000000-B608-4078-8997-3175EA53F42E}"/>
            </c:ext>
          </c:extLst>
        </c:ser>
        <c:ser>
          <c:idx val="1"/>
          <c:order val="1"/>
          <c:tx>
            <c:strRef>
              <c:f>'10 Graphing'!$C$4</c:f>
              <c:strCache>
                <c:ptCount val="1"/>
                <c:pt idx="0">
                  <c:v>Service Inquiries</c:v>
                </c:pt>
              </c:strCache>
            </c:strRef>
          </c:tx>
          <c:spPr>
            <a:solidFill>
              <a:schemeClr val="accent2"/>
            </a:solidFill>
            <a:ln>
              <a:noFill/>
            </a:ln>
            <a:effectLst/>
          </c:spPr>
          <c:invertIfNegative val="0"/>
          <c:cat>
            <c:numRef>
              <c:f>'10 Graphing'!$A$5:$A$16</c:f>
              <c:numCache>
                <c:formatCode>mmm\-yyyy</c:formatCod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numCache>
            </c:numRef>
          </c:cat>
          <c:val>
            <c:numRef>
              <c:f>'10 Graphing'!$C$5:$C$16</c:f>
              <c:numCache>
                <c:formatCode>#,##0</c:formatCode>
                <c:ptCount val="12"/>
                <c:pt idx="0">
                  <c:v>4799</c:v>
                </c:pt>
                <c:pt idx="1">
                  <c:v>5658</c:v>
                </c:pt>
                <c:pt idx="2">
                  <c:v>9739</c:v>
                </c:pt>
                <c:pt idx="3">
                  <c:v>8425</c:v>
                </c:pt>
                <c:pt idx="4">
                  <c:v>5420</c:v>
                </c:pt>
                <c:pt idx="5">
                  <c:v>6325</c:v>
                </c:pt>
                <c:pt idx="6">
                  <c:v>7811</c:v>
                </c:pt>
                <c:pt idx="7">
                  <c:v>5188</c:v>
                </c:pt>
                <c:pt idx="8">
                  <c:v>3718</c:v>
                </c:pt>
                <c:pt idx="9">
                  <c:v>2002</c:v>
                </c:pt>
                <c:pt idx="10">
                  <c:v>2369</c:v>
                </c:pt>
                <c:pt idx="11">
                  <c:v>1874</c:v>
                </c:pt>
              </c:numCache>
            </c:numRef>
          </c:val>
          <c:extLst>
            <c:ext xmlns:c16="http://schemas.microsoft.com/office/drawing/2014/chart" uri="{C3380CC4-5D6E-409C-BE32-E72D297353CC}">
              <c16:uniqueId val="{00000003-B608-4078-8997-3175EA53F42E}"/>
            </c:ext>
          </c:extLst>
        </c:ser>
        <c:ser>
          <c:idx val="2"/>
          <c:order val="2"/>
          <c:tx>
            <c:strRef>
              <c:f>'10 Graphing'!$F$4</c:f>
              <c:strCache>
                <c:ptCount val="1"/>
                <c:pt idx="0">
                  <c:v>Other</c:v>
                </c:pt>
              </c:strCache>
            </c:strRef>
          </c:tx>
          <c:spPr>
            <a:solidFill>
              <a:schemeClr val="accent3"/>
            </a:solidFill>
            <a:ln>
              <a:noFill/>
            </a:ln>
            <a:effectLst/>
          </c:spPr>
          <c:invertIfNegative val="0"/>
          <c:cat>
            <c:numRef>
              <c:f>'10 Graphing'!$A$5:$A$16</c:f>
              <c:numCache>
                <c:formatCode>mmm\-yyyy</c:formatCod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numCache>
            </c:numRef>
          </c:cat>
          <c:val>
            <c:numRef>
              <c:f>'10 Graphing'!$F$5:$F$16</c:f>
              <c:numCache>
                <c:formatCode>General</c:formatCode>
                <c:ptCount val="12"/>
                <c:pt idx="0">
                  <c:v>4820</c:v>
                </c:pt>
                <c:pt idx="1">
                  <c:v>2750</c:v>
                </c:pt>
                <c:pt idx="2">
                  <c:v>2190</c:v>
                </c:pt>
                <c:pt idx="3">
                  <c:v>4260</c:v>
                </c:pt>
                <c:pt idx="4">
                  <c:v>2541</c:v>
                </c:pt>
                <c:pt idx="5">
                  <c:v>4140</c:v>
                </c:pt>
                <c:pt idx="6">
                  <c:v>1950</c:v>
                </c:pt>
                <c:pt idx="7">
                  <c:v>1660</c:v>
                </c:pt>
                <c:pt idx="8">
                  <c:v>4800</c:v>
                </c:pt>
                <c:pt idx="9">
                  <c:v>7200</c:v>
                </c:pt>
                <c:pt idx="10">
                  <c:v>4530</c:v>
                </c:pt>
                <c:pt idx="11">
                  <c:v>1390</c:v>
                </c:pt>
              </c:numCache>
            </c:numRef>
          </c:val>
          <c:extLst>
            <c:ext xmlns:c16="http://schemas.microsoft.com/office/drawing/2014/chart" uri="{C3380CC4-5D6E-409C-BE32-E72D297353CC}">
              <c16:uniqueId val="{00000004-B608-4078-8997-3175EA53F42E}"/>
            </c:ext>
          </c:extLst>
        </c:ser>
        <c:dLbls>
          <c:showLegendKey val="0"/>
          <c:showVal val="0"/>
          <c:showCatName val="0"/>
          <c:showSerName val="0"/>
          <c:showPercent val="0"/>
          <c:showBubbleSize val="0"/>
        </c:dLbls>
        <c:gapWidth val="219"/>
        <c:axId val="657615880"/>
        <c:axId val="657618504"/>
      </c:barChart>
      <c:dateAx>
        <c:axId val="657615880"/>
        <c:scaling>
          <c:orientation val="minMax"/>
        </c:scaling>
        <c:delete val="0"/>
        <c:axPos val="b"/>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618504"/>
        <c:crosses val="autoZero"/>
        <c:auto val="1"/>
        <c:lblOffset val="100"/>
        <c:baseTimeUnit val="months"/>
      </c:dateAx>
      <c:valAx>
        <c:axId val="657618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Phone Calls</a:t>
                </a:r>
              </a:p>
            </c:rich>
          </c:tx>
          <c:overlay val="0"/>
          <c:spPr>
            <a:solidFill>
              <a:schemeClr val="accent2"/>
            </a:solid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615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'10 Graphing'!$D$4</c:f>
              <c:strCache>
                <c:ptCount val="1"/>
                <c:pt idx="0">
                  <c:v>General Inquiries</c:v>
                </c:pt>
              </c:strCache>
            </c:strRef>
          </c:tx>
          <c:spPr>
            <a:solidFill>
              <a:schemeClr val="accent1"/>
            </a:solidFill>
            <a:ln>
              <a:noFill/>
            </a:ln>
            <a:effectLst/>
          </c:spPr>
          <c:invertIfNegative val="0"/>
          <c:cat>
            <c:numRef>
              <c:f>'10 Graphing'!$A$5:$A$16</c:f>
              <c:numCache>
                <c:formatCode>mmm\-yyyy</c:formatCod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numCache>
            </c:numRef>
          </c:cat>
          <c:val>
            <c:numRef>
              <c:f>'10 Graphing'!$D$5:$D$16</c:f>
              <c:numCache>
                <c:formatCode>#,##0</c:formatCode>
                <c:ptCount val="12"/>
                <c:pt idx="0">
                  <c:v>68</c:v>
                </c:pt>
                <c:pt idx="1">
                  <c:v>36</c:v>
                </c:pt>
                <c:pt idx="2">
                  <c:v>0</c:v>
                </c:pt>
                <c:pt idx="3">
                  <c:v>18</c:v>
                </c:pt>
                <c:pt idx="4">
                  <c:v>59</c:v>
                </c:pt>
                <c:pt idx="5">
                  <c:v>77</c:v>
                </c:pt>
                <c:pt idx="6">
                  <c:v>19</c:v>
                </c:pt>
                <c:pt idx="7">
                  <c:v>71</c:v>
                </c:pt>
                <c:pt idx="8">
                  <c:v>56</c:v>
                </c:pt>
                <c:pt idx="9">
                  <c:v>72</c:v>
                </c:pt>
                <c:pt idx="10">
                  <c:v>14</c:v>
                </c:pt>
                <c:pt idx="11">
                  <c:v>7</c:v>
                </c:pt>
              </c:numCache>
            </c:numRef>
          </c:val>
          <c:extLst>
            <c:ext xmlns:c16="http://schemas.microsoft.com/office/drawing/2014/chart" uri="{C3380CC4-5D6E-409C-BE32-E72D297353CC}">
              <c16:uniqueId val="{00000000-D5BF-4869-ABAD-37115CCD133F}"/>
            </c:ext>
          </c:extLst>
        </c:ser>
        <c:ser>
          <c:idx val="1"/>
          <c:order val="1"/>
          <c:tx>
            <c:strRef>
              <c:f>'10 Graphing'!$E$4</c:f>
              <c:strCache>
                <c:ptCount val="1"/>
                <c:pt idx="0">
                  <c:v>Complaints</c:v>
                </c:pt>
              </c:strCache>
            </c:strRef>
          </c:tx>
          <c:spPr>
            <a:solidFill>
              <a:schemeClr val="accent2"/>
            </a:solidFill>
            <a:ln>
              <a:noFill/>
            </a:ln>
            <a:effectLst/>
          </c:spPr>
          <c:invertIfNegative val="0"/>
          <c:cat>
            <c:numRef>
              <c:f>'10 Graphing'!$A$5:$A$16</c:f>
              <c:numCache>
                <c:formatCode>mmm\-yyyy</c:formatCod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numCache>
            </c:numRef>
          </c:cat>
          <c:val>
            <c:numRef>
              <c:f>'10 Graphing'!$E$5:$E$16</c:f>
              <c:numCache>
                <c:formatCode>#,##0</c:formatCode>
                <c:ptCount val="12"/>
                <c:pt idx="0">
                  <c:v>26</c:v>
                </c:pt>
                <c:pt idx="1">
                  <c:v>14</c:v>
                </c:pt>
                <c:pt idx="2">
                  <c:v>7</c:v>
                </c:pt>
                <c:pt idx="3">
                  <c:v>25</c:v>
                </c:pt>
                <c:pt idx="4">
                  <c:v>19</c:v>
                </c:pt>
                <c:pt idx="5">
                  <c:v>12</c:v>
                </c:pt>
                <c:pt idx="6">
                  <c:v>6</c:v>
                </c:pt>
                <c:pt idx="7">
                  <c:v>15</c:v>
                </c:pt>
                <c:pt idx="8">
                  <c:v>24</c:v>
                </c:pt>
                <c:pt idx="9">
                  <c:v>14</c:v>
                </c:pt>
                <c:pt idx="10">
                  <c:v>7</c:v>
                </c:pt>
                <c:pt idx="11">
                  <c:v>1</c:v>
                </c:pt>
              </c:numCache>
            </c:numRef>
          </c:val>
          <c:extLst>
            <c:ext xmlns:c16="http://schemas.microsoft.com/office/drawing/2014/chart" uri="{C3380CC4-5D6E-409C-BE32-E72D297353CC}">
              <c16:uniqueId val="{00000001-D5BF-4869-ABAD-37115CCD133F}"/>
            </c:ext>
          </c:extLst>
        </c:ser>
        <c:dLbls>
          <c:showLegendKey val="0"/>
          <c:showVal val="0"/>
          <c:showCatName val="0"/>
          <c:showSerName val="0"/>
          <c:showPercent val="0"/>
          <c:showBubbleSize val="0"/>
        </c:dLbls>
        <c:gapWidth val="219"/>
        <c:overlap val="-27"/>
        <c:axId val="378866304"/>
        <c:axId val="378867288"/>
      </c:barChart>
      <c:dateAx>
        <c:axId val="378866304"/>
        <c:scaling>
          <c:orientation val="minMax"/>
        </c:scaling>
        <c:delete val="0"/>
        <c:axPos val="b"/>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867288"/>
        <c:crosses val="autoZero"/>
        <c:auto val="1"/>
        <c:lblOffset val="100"/>
        <c:baseTimeUnit val="months"/>
      </c:dateAx>
      <c:valAx>
        <c:axId val="378867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86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8CC528E-F282-47EF-9CB9-5062DF25715F}">
  <sheetPr/>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C256E2-1E8F-42F3-AC19-40EB0B36A4AD}">
  <sheetPr/>
  <sheetViews>
    <sheetView zoomScale="81"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1213944</xdr:colOff>
      <xdr:row>5</xdr:row>
      <xdr:rowOff>0</xdr:rowOff>
    </xdr:to>
    <mc:AlternateContent xmlns:mc="http://schemas.openxmlformats.org/markup-compatibility/2006">
      <mc:Choice xmlns:sle15="http://schemas.microsoft.com/office/drawing/2012/slicer" Requires="sle15">
        <xdr:graphicFrame macro="">
          <xdr:nvGraphicFramePr>
            <xdr:cNvPr id="2" name="Project">
              <a:extLst>
                <a:ext uri="{FF2B5EF4-FFF2-40B4-BE49-F238E27FC236}">
                  <a16:creationId xmlns:a16="http://schemas.microsoft.com/office/drawing/2014/main" id="{93AA09D2-19E8-42CC-AFD1-1AA7A50A6CC0}"/>
                </a:ext>
              </a:extLst>
            </xdr:cNvPr>
            <xdr:cNvGraphicFramePr/>
          </xdr:nvGraphicFramePr>
          <xdr:xfrm>
            <a:off x="0" y="0"/>
            <a:ext cx="0" cy="0"/>
          </xdr:xfrm>
          <a:graphic>
            <a:graphicData uri="http://schemas.microsoft.com/office/drawing/2010/slicer">
              <sle:slicer xmlns:sle="http://schemas.microsoft.com/office/drawing/2010/slicer" name="Project"/>
            </a:graphicData>
          </a:graphic>
        </xdr:graphicFrame>
      </mc:Choice>
      <mc:Fallback>
        <xdr:sp macro="" textlink="">
          <xdr:nvSpPr>
            <xdr:cNvPr id="0" name=""/>
            <xdr:cNvSpPr>
              <a:spLocks noTextEdit="1"/>
            </xdr:cNvSpPr>
          </xdr:nvSpPr>
          <xdr:spPr>
            <a:xfrm>
              <a:off x="0" y="0"/>
              <a:ext cx="4855778" cy="919655"/>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0</xdr:colOff>
      <xdr:row>0</xdr:row>
      <xdr:rowOff>0</xdr:rowOff>
    </xdr:from>
    <xdr:to>
      <xdr:col>8</xdr:col>
      <xdr:colOff>725213</xdr:colOff>
      <xdr:row>5</xdr:row>
      <xdr:rowOff>0</xdr:rowOff>
    </xdr:to>
    <mc:AlternateContent xmlns:mc="http://schemas.openxmlformats.org/markup-compatibility/2006">
      <mc:Choice xmlns:sle15="http://schemas.microsoft.com/office/drawing/2012/slicer" Requires="sle15">
        <xdr:graphicFrame macro="">
          <xdr:nvGraphicFramePr>
            <xdr:cNvPr id="3" name="Type">
              <a:extLst>
                <a:ext uri="{FF2B5EF4-FFF2-40B4-BE49-F238E27FC236}">
                  <a16:creationId xmlns:a16="http://schemas.microsoft.com/office/drawing/2014/main" id="{CEC051D1-7079-4181-9B8F-E54080D35914}"/>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dr:sp macro="" textlink="">
          <xdr:nvSpPr>
            <xdr:cNvPr id="0" name=""/>
            <xdr:cNvSpPr>
              <a:spLocks noTextEdit="1"/>
            </xdr:cNvSpPr>
          </xdr:nvSpPr>
          <xdr:spPr>
            <a:xfrm>
              <a:off x="4855779" y="0"/>
              <a:ext cx="3294993" cy="919655"/>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absoluteAnchor>
    <xdr:pos x="0" y="0"/>
    <xdr:ext cx="8654815" cy="6274741"/>
    <xdr:graphicFrame macro="">
      <xdr:nvGraphicFramePr>
        <xdr:cNvPr id="2" name="Chart 1">
          <a:extLst>
            <a:ext uri="{FF2B5EF4-FFF2-40B4-BE49-F238E27FC236}">
              <a16:creationId xmlns:a16="http://schemas.microsoft.com/office/drawing/2014/main" id="{BBAEA8DA-C673-4835-881A-6BED9AE4AB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4815" cy="6274741"/>
    <xdr:graphicFrame macro="">
      <xdr:nvGraphicFramePr>
        <xdr:cNvPr id="2" name="Chart 1">
          <a:extLst>
            <a:ext uri="{FF2B5EF4-FFF2-40B4-BE49-F238E27FC236}">
              <a16:creationId xmlns:a16="http://schemas.microsoft.com/office/drawing/2014/main" id="{F0F3D201-3238-4ED8-AA10-90D8BA55568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me%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ctice"/>
      <sheetName val="Call Log"/>
      <sheetName val="Employees"/>
      <sheetName val="Budget"/>
      <sheetName val="Awards"/>
      <sheetName val="Call Volume"/>
      <sheetName val="data"/>
    </sheetNames>
    <sheetDataSet>
      <sheetData sheetId="0"/>
      <sheetData sheetId="1"/>
      <sheetData sheetId="2"/>
      <sheetData sheetId="3"/>
      <sheetData sheetId="4"/>
      <sheetData sheetId="5"/>
      <sheetData sheetId="6"/>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ct" xr10:uid="{98283B13-72FD-4C6F-ADF8-93F94B832762}" sourceName="Project">
  <extLst>
    <x:ext xmlns:x15="http://schemas.microsoft.com/office/spreadsheetml/2010/11/main" uri="{2F2917AC-EB37-4324-AD4E-5DD8C200BD13}">
      <x15:tableSlicerCache tableId="15"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5EEFC57F-7717-4FEB-9801-BBB796E595E4}" sourceName="Type">
  <extLst>
    <x:ext xmlns:x15="http://schemas.microsoft.com/office/spreadsheetml/2010/11/main" uri="{2F2917AC-EB37-4324-AD4E-5DD8C200BD13}">
      <x15:tableSlicerCache tableId="15"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ject" xr10:uid="{E0696E90-9CF1-4B5E-8B41-7E0C57512C89}" cache="Slicer_Project" caption="Project" columnCount="3" style="SlicerStyleLight6" rowHeight="234950"/>
  <slicer name="Type" xr10:uid="{63D2CE1D-2518-47BF-B4B0-2B53187C8451}" cache="Slicer_Type" caption="Type" columnCount="3" style="SlicerStyleLight4"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508758-0397-4C97-A984-1511E8476371}" name="Table1" displayName="Table1" ref="A1:A11" totalsRowShown="0" headerRowDxfId="13">
  <autoFilter ref="A1:A11" xr:uid="{EBAA6A69-6E18-4B57-87A2-0358F3E56A7B}"/>
  <tableColumns count="1">
    <tableColumn id="1" xr3:uid="{F46D5344-C01B-432D-AA5A-26F18C90422D}" name="Dat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CCC70DB-2DAC-4600-85D3-D1DEEAAC5892}" name="Table9" displayName="Table9" ref="A1:G5" totalsRowShown="0">
  <autoFilter ref="A1:G5" xr:uid="{109EC276-5FC4-481F-9F52-C8C2AE19672B}"/>
  <tableColumns count="7">
    <tableColumn id="1" xr3:uid="{7D14BB60-BCE7-4439-BB76-075C96991F2F}" name="Project"/>
    <tableColumn id="2" xr3:uid="{7534965F-0D55-446F-B46E-3F5FC1C39407}" name="Date" dataDxfId="3"/>
    <tableColumn id="3" xr3:uid="{75D2C2C9-8CFE-4370-A3B5-668BD1F3A1F7}" name="Staff" dataDxfId="2"/>
    <tableColumn id="4" xr3:uid="{45429699-5503-4563-9101-5C715A3EAFCE}" name="Hours"/>
    <tableColumn id="5" xr3:uid="{AD30726C-0CF9-451C-8BAA-516BBA7AAE5F}" name="Type"/>
    <tableColumn id="6" xr3:uid="{B54A7470-F1DD-406B-A90E-2F06350EA921}" name="Team Lead">
      <calculatedColumnFormula>VLOOKUP(A2,tblProjectInfo,2,FALSE)</calculatedColumnFormula>
    </tableColumn>
    <tableColumn id="7" xr3:uid="{90D07F66-B886-4276-B003-BB0D73F42AEA}" name="Value" dataDxfId="1" dataCellStyle="Comma">
      <calculatedColumnFormula>D2*VLOOKUP(E2,tblTypeInfo,2,FALSE)*VLOOKUP(A2,tblProjectInfo,3,FALSE)</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B320A9F-ACD9-45F5-A35D-42185D927047}" name="Table1416" displayName="Table1416" ref="A6:I173" totalsRowCount="1">
  <autoFilter ref="A6:I172" xr:uid="{783C0981-AA70-4211-AC2E-ADB56FCFEAE9}"/>
  <tableColumns count="9">
    <tableColumn id="1" xr3:uid="{89798819-80FE-44D4-9B85-892CD9D8DC10}" name="Project" totalsRowLabel="Total"/>
    <tableColumn id="2" xr3:uid="{5CF4B14B-A603-477C-92E0-8461F3AA37DF}" name="Date" dataDxfId="21"/>
    <tableColumn id="3" xr3:uid="{E901D605-C7B1-48E0-9103-D09AC0F3B109}" name="Staff" dataDxfId="20"/>
    <tableColumn id="4" xr3:uid="{258353C8-3C70-490C-A864-701D66EB767A}" name="Hours" dataDxfId="19"/>
    <tableColumn id="5" xr3:uid="{84453FEB-C817-4E13-8B3D-F4C794713EB9}" name="Type" totalsRowFunction="count"/>
    <tableColumn id="6" xr3:uid="{7BB506BE-3176-4E96-BD5B-2D65562A7C91}" name="Team Lead">
      <calculatedColumnFormula>VLOOKUP(A7,tblProjectInfo,2,FALSE)</calculatedColumnFormula>
    </tableColumn>
    <tableColumn id="7" xr3:uid="{65F900E2-81FE-49B9-A54A-7F689105766E}" name="Premium" dataDxfId="18" dataCellStyle="Comma" totalsRowCellStyle="Comma">
      <calculatedColumnFormula>VLOOKUP(A7,tblProjectInfo,3,FALSE)</calculatedColumnFormula>
    </tableColumn>
    <tableColumn id="9" xr3:uid="{F799E884-864A-490D-AD39-3AF3DDACE9C5}" name="Value" totalsRowFunction="sum" totalsRowDxfId="0" dataCellStyle="Comma">
      <calculatedColumnFormula>D7*VLOOKUP(E7,tblTypeInfo,2,FALSE)</calculatedColumnFormula>
    </tableColumn>
    <tableColumn id="10" xr3:uid="{E7859616-E87E-4283-BDAE-FA318735ACCC}" name="Tax" totalsRowFunction="sum" dataCellStyle="Comma" totalsRowCellStyle="Comma">
      <calculatedColumnFormula>0.07*H7</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6A24A5-039C-492B-BEBD-1E21B9339329}" name="Table14" displayName="Table14" ref="A1:H662" totalsRowShown="0">
  <autoFilter ref="A1:H662" xr:uid="{783C0981-AA70-4211-AC2E-ADB56FCFEAE9}"/>
  <sortState xmlns:xlrd2="http://schemas.microsoft.com/office/spreadsheetml/2017/richdata2" ref="A2:H662">
    <sortCondition ref="B2:B662"/>
  </sortState>
  <tableColumns count="8">
    <tableColumn id="1" xr3:uid="{1B59FD01-F362-40B4-B39D-ECDA07229D45}" name="Project"/>
    <tableColumn id="2" xr3:uid="{A052F1FB-21AC-4A47-8F81-6735D2D8A9E9}" name="Date" dataDxfId="17"/>
    <tableColumn id="3" xr3:uid="{EA100795-B46E-4C9D-9316-AD7D78097241}" name="Staff" dataDxfId="16"/>
    <tableColumn id="4" xr3:uid="{38DD3472-1F1E-49D1-B222-36AD9F14BE72}" name="Hours" dataDxfId="15"/>
    <tableColumn id="5" xr3:uid="{2415EEBA-2669-4EB8-9736-3ECEB89BDA19}" name="Type"/>
    <tableColumn id="6" xr3:uid="{687F6280-A8B2-46D1-8432-B712DA436154}" name="Team Lead">
      <calculatedColumnFormula>VLOOKUP(A2,tblProjectInfo,2,FALSE)</calculatedColumnFormula>
    </tableColumn>
    <tableColumn id="9" xr3:uid="{BAA754B1-28D0-470D-8640-B52479AAABD0}" name="Value" dataDxfId="14" dataCellStyle="Comma">
      <calculatedColumnFormula>D2*VLOOKUP(E2,tblTypeInfo,2,FALSE)*VLOOKUP(A2,tblProjectInfo,3,FALSE)</calculatedColumnFormula>
    </tableColumn>
    <tableColumn id="10" xr3:uid="{4A5F6D67-1348-4A26-B9BB-1DBACF9161BA}" name="Tax" dataCellStyle="Comma">
      <calculatedColumnFormula>0.07*G2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72B6E4-1999-40A5-BB81-2446AD7128E3}" name="Table4" displayName="Table4" ref="C1:C14" totalsRowShown="0" headerRowDxfId="12">
  <autoFilter ref="C1:C14" xr:uid="{C1FB5A9A-EA0B-4E22-A6DA-D7F333F1D452}"/>
  <tableColumns count="1">
    <tableColumn id="1" xr3:uid="{6D0C721C-AFFF-459A-B721-0A9E3148F305}" name="Sta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84800E-EFDF-4E86-B848-E2D7C2D67C02}" name="Table5" displayName="Table5" ref="E1:E7" totalsRowShown="0" headerRowDxfId="11">
  <autoFilter ref="E1:E7" xr:uid="{FA4AEC32-DDD5-4569-A50F-827471A09B74}"/>
  <sortState xmlns:xlrd2="http://schemas.microsoft.com/office/spreadsheetml/2017/richdata2" ref="E2:E7">
    <sortCondition ref="E1:E7"/>
  </sortState>
  <tableColumns count="1">
    <tableColumn id="1" xr3:uid="{757E100D-BE37-4F4A-B5F9-081EE6AC7302}" name="Region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39D59B1-ED44-40C9-AABF-7CFD763C2AC4}" name="Table7" displayName="Table7" ref="G1:G7" totalsRowShown="0" headerRowDxfId="10">
  <autoFilter ref="G1:G7" xr:uid="{0397EBDE-E674-412D-BD63-E63231E1C304}"/>
  <sortState xmlns:xlrd2="http://schemas.microsoft.com/office/spreadsheetml/2017/richdata2" ref="G2:G7">
    <sortCondition ref="G1:G7"/>
  </sortState>
  <tableColumns count="1">
    <tableColumn id="1" xr3:uid="{C7252C18-3A35-4897-AED9-390D763F4EAC}" name="Department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5AB59E-55F4-4F27-B5B6-2E8BE6B0F608}" name="Table3" displayName="Table3" ref="A4:C14" totalsRowCount="1">
  <autoFilter ref="A4:C13" xr:uid="{5D527152-817D-43D7-924F-5C95D71C7A75}"/>
  <tableColumns count="3">
    <tableColumn id="1" xr3:uid="{77DA69EC-03A6-45BE-A7D2-F114445B0676}" name="Employee" totalsRowLabel="Total"/>
    <tableColumn id="2" xr3:uid="{E5C1AEED-2D48-48C3-B082-78ABF2A99576}" name="Sales for the Year" dataDxfId="25" totalsRowDxfId="24" dataCellStyle="Currency" totalsRowCellStyle="Currency"/>
    <tableColumn id="3" xr3:uid="{7277159A-4FDD-4BD3-8184-CB2223034A7E}" name="Bonus" totalsRowFunction="sum" dataDxfId="23" totalsRowDxfId="22" dataCellStyle="Currency" totalsRowCellStyle="Currency">
      <calculatedColumnFormula>IF($B5&gt;$F$7,$B5*$G$7,IF($B5&gt;$F$6,$B5*$G$6,IF($B5&gt;$F$5,$B5*$G$5,0)))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61F1361-A0C0-44D2-90A7-982AD40EE6AB}" name="Table8" displayName="Table8" ref="A6:H34" totalsRowShown="0" headerRowDxfId="5" headerRowCellStyle="Normal 2">
  <autoFilter ref="A6:H34" xr:uid="{ED6E7111-F0B6-4B5F-9670-6840FBA7DAB9}"/>
  <sortState xmlns:xlrd2="http://schemas.microsoft.com/office/spreadsheetml/2017/richdata2" ref="A7:H34">
    <sortCondition ref="C7:C34"/>
  </sortState>
  <tableColumns count="8">
    <tableColumn id="1" xr3:uid="{82F9E127-0003-4FBF-A697-F58037213610}" name="Employee" dataCellStyle="Normal 2"/>
    <tableColumn id="2" xr3:uid="{9C9E04DD-EB99-4720-88AE-E170E84E825A}" name="First Name" dataCellStyle="Normal 2"/>
    <tableColumn id="3" xr3:uid="{E8DB326D-C011-40DE-95D7-A6F470879002}" name="Last Name" dataCellStyle="Normal 2"/>
    <tableColumn id="4" xr3:uid="{F6EB25AF-F241-4DC8-9554-DA667290DF76}" name="Hire Date" dataDxfId="9" dataCellStyle="Normal 2"/>
    <tableColumn id="5" xr3:uid="{B702FD78-8296-4909-821D-8FBEAACD56EC}" name="Review Date" dataDxfId="8" dataCellStyle="Normal 2">
      <calculatedColumnFormula>IF(DATE(YEAR(TODAY()),MONTH(D7),DAY(D7))&lt;TODAY(),DATE(YEAR(TODAY())+1,MONTH(D7),DAY(D7)),DATE(YEAR(TODAY()),MONTH(D7),DAY(D7)))</calculatedColumnFormula>
    </tableColumn>
    <tableColumn id="6" xr3:uid="{991A4FEA-16C2-433C-BCC2-FFFC06F82510}" name="Department" dataCellStyle="Normal 2"/>
    <tableColumn id="7" xr3:uid="{90C4A685-E737-4830-A9EC-DB2EDE60679A}" name="Grade" dataDxfId="7" dataCellStyle="Normal 2"/>
    <tableColumn id="8" xr3:uid="{ED02287F-F9CF-4B23-B71C-403D028F0702}" name="Salary" dataDxfId="6" dataCellStyle="Currency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7279E19-2D32-4A9E-A7C9-CC87DEEAD7E8}" name="Table6" displayName="Table6" ref="A1:C7" totalsRowShown="0">
  <autoFilter ref="A1:C7" xr:uid="{558D640F-C219-4699-9E36-8A7B5237274B}"/>
  <tableColumns count="3">
    <tableColumn id="1" xr3:uid="{07A7628C-E927-4657-8700-4260B4AABCA0}" name="Project"/>
    <tableColumn id="2" xr3:uid="{6E994A2F-DE08-4E2C-9703-70DAC844FDEB}" name="Team Lead"/>
    <tableColumn id="3" xr3:uid="{A159FD67-C072-400E-9C8C-9C9CF992C023}" name="Premium"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6F18C6B-1393-4525-A037-52D1EBB56B32}" name="Table11" displayName="Table11" ref="E1:F6" totalsRowShown="0">
  <autoFilter ref="E1:F6" xr:uid="{078838E6-9BA0-41D1-B9A7-32F10CD08892}"/>
  <tableColumns count="2">
    <tableColumn id="1" xr3:uid="{B6D957D0-F4FE-4D61-A1CD-F202689DC653}" name="Type"/>
    <tableColumn id="2" xr3:uid="{1BB02FB2-2111-4E00-A429-ECA90418E853}" name="Rat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443B044-A0B3-4FC6-8DAB-20C73FD4324D}" name="Table13" displayName="Table13" ref="H1:H5" totalsRowShown="0">
  <autoFilter ref="H1:H5" xr:uid="{75C705B3-6416-43E0-8262-7D7095735289}"/>
  <tableColumns count="1">
    <tableColumn id="1" xr3:uid="{53BA6022-52AE-4067-A917-FC34898F34D9}" name="Staff"/>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8.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1.xml"/><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6184-F78E-41D8-A673-74DE6A571FDA}">
  <dimension ref="A1:M30"/>
  <sheetViews>
    <sheetView zoomScale="115" zoomScaleNormal="115" workbookViewId="0"/>
  </sheetViews>
  <sheetFormatPr defaultColWidth="10.33203125" defaultRowHeight="13.2" x14ac:dyDescent="0.25"/>
  <cols>
    <col min="1" max="2" width="15.109375" style="2" customWidth="1"/>
    <col min="3" max="3" width="17" style="7" customWidth="1"/>
    <col min="4" max="4" width="18.33203125" style="7" customWidth="1"/>
    <col min="5" max="5" width="18" style="2" customWidth="1"/>
    <col min="6" max="6" width="9.5546875" style="4" customWidth="1"/>
    <col min="7" max="7" width="13.44140625" style="2" bestFit="1" customWidth="1"/>
    <col min="8" max="8" width="18" style="2" customWidth="1"/>
    <col min="9" max="12" width="10.33203125" style="2"/>
    <col min="13" max="13" width="16" style="2" customWidth="1"/>
    <col min="14" max="16384" width="10.33203125" style="2"/>
  </cols>
  <sheetData>
    <row r="1" spans="1:13" x14ac:dyDescent="0.25">
      <c r="A1" s="1" t="s">
        <v>0</v>
      </c>
      <c r="B1" s="1" t="s">
        <v>1</v>
      </c>
      <c r="C1" s="1" t="s">
        <v>2</v>
      </c>
      <c r="D1" s="1" t="s">
        <v>3</v>
      </c>
      <c r="E1" s="1" t="s">
        <v>4</v>
      </c>
      <c r="F1" s="1" t="s">
        <v>5</v>
      </c>
      <c r="G1" s="1" t="s">
        <v>6</v>
      </c>
      <c r="H1" s="1"/>
      <c r="L1" s="50" t="s">
        <v>257</v>
      </c>
      <c r="M1" s="2" t="s">
        <v>158</v>
      </c>
    </row>
    <row r="2" spans="1:13" ht="14.4" x14ac:dyDescent="0.3">
      <c r="A2" s="2" t="s">
        <v>7</v>
      </c>
      <c r="B2" s="2" t="s">
        <v>8</v>
      </c>
      <c r="C2" s="3">
        <v>33926</v>
      </c>
      <c r="D2" s="3">
        <f t="shared" ref="D2:D29" ca="1" si="0">IF(DATE(YEAR(TODAY()),MONTH(C2),DAY(C2))&lt;TODAY(),DATE(YEAR(TODAY())+1,MONTH(C2),DAY(C2)),DATE(YEAR(TODAY()),MONTH(C2),DAY(C2)))</f>
        <v>44518</v>
      </c>
      <c r="E2" s="2" t="s">
        <v>9</v>
      </c>
      <c r="F2" s="4">
        <v>2</v>
      </c>
      <c r="G2" s="5">
        <v>23000</v>
      </c>
      <c r="H2" s="29"/>
      <c r="L2" s="50">
        <v>1</v>
      </c>
      <c r="M2" s="2" t="s">
        <v>278</v>
      </c>
    </row>
    <row r="3" spans="1:13" ht="14.4" x14ac:dyDescent="0.3">
      <c r="A3" s="2" t="s">
        <v>10</v>
      </c>
      <c r="B3" s="2" t="s">
        <v>11</v>
      </c>
      <c r="C3" s="3">
        <v>38155</v>
      </c>
      <c r="D3" s="3">
        <f t="shared" ca="1" si="0"/>
        <v>44364</v>
      </c>
      <c r="E3" s="2" t="s">
        <v>9</v>
      </c>
      <c r="F3" s="4">
        <v>3</v>
      </c>
      <c r="G3" s="5">
        <v>50000</v>
      </c>
      <c r="H3" s="29"/>
      <c r="L3" s="50">
        <v>2</v>
      </c>
      <c r="M3" s="2" t="s">
        <v>201</v>
      </c>
    </row>
    <row r="4" spans="1:13" ht="14.4" x14ac:dyDescent="0.3">
      <c r="A4" s="2" t="s">
        <v>12</v>
      </c>
      <c r="B4" s="2" t="s">
        <v>13</v>
      </c>
      <c r="C4" s="3">
        <v>31787</v>
      </c>
      <c r="D4" s="3">
        <f t="shared" ca="1" si="0"/>
        <v>44571</v>
      </c>
      <c r="E4" s="2" t="s">
        <v>9</v>
      </c>
      <c r="F4" s="4">
        <v>3</v>
      </c>
      <c r="G4" s="5">
        <v>25000</v>
      </c>
      <c r="H4" s="29"/>
      <c r="L4" s="50">
        <v>3</v>
      </c>
      <c r="M4" s="2" t="s">
        <v>202</v>
      </c>
    </row>
    <row r="5" spans="1:13" ht="14.4" x14ac:dyDescent="0.3">
      <c r="A5" s="2" t="s">
        <v>14</v>
      </c>
      <c r="B5" s="2" t="s">
        <v>15</v>
      </c>
      <c r="C5" s="3">
        <v>34178</v>
      </c>
      <c r="D5" s="3">
        <f t="shared" ca="1" si="0"/>
        <v>44405</v>
      </c>
      <c r="E5" s="2" t="s">
        <v>9</v>
      </c>
      <c r="F5" s="4">
        <v>4</v>
      </c>
      <c r="G5" s="5">
        <v>22000</v>
      </c>
      <c r="H5" s="29"/>
      <c r="L5" s="50">
        <v>4</v>
      </c>
      <c r="M5" s="2" t="s">
        <v>203</v>
      </c>
    </row>
    <row r="6" spans="1:13" ht="14.4" x14ac:dyDescent="0.3">
      <c r="A6" s="2" t="s">
        <v>16</v>
      </c>
      <c r="B6" s="2" t="s">
        <v>208</v>
      </c>
      <c r="C6" s="3">
        <v>38617</v>
      </c>
      <c r="D6" s="3">
        <f t="shared" ca="1" si="0"/>
        <v>44461</v>
      </c>
      <c r="E6" s="2" t="s">
        <v>18</v>
      </c>
      <c r="F6" s="4">
        <v>2</v>
      </c>
      <c r="G6" s="5">
        <v>62000</v>
      </c>
      <c r="H6" s="29"/>
      <c r="L6" s="50">
        <v>5</v>
      </c>
      <c r="M6" s="2" t="s">
        <v>209</v>
      </c>
    </row>
    <row r="7" spans="1:13" ht="14.4" x14ac:dyDescent="0.3">
      <c r="A7" s="2" t="s">
        <v>19</v>
      </c>
      <c r="B7" s="2" t="s">
        <v>20</v>
      </c>
      <c r="C7" s="3">
        <v>34964</v>
      </c>
      <c r="D7" s="3">
        <f t="shared" ca="1" si="0"/>
        <v>44461</v>
      </c>
      <c r="E7" s="2" t="s">
        <v>21</v>
      </c>
      <c r="F7" s="4">
        <v>8</v>
      </c>
      <c r="G7" s="5">
        <v>80000</v>
      </c>
      <c r="H7" s="29"/>
      <c r="L7" s="50">
        <v>6</v>
      </c>
      <c r="M7" s="2" t="s">
        <v>279</v>
      </c>
    </row>
    <row r="8" spans="1:13" ht="14.4" x14ac:dyDescent="0.3">
      <c r="A8" s="2" t="s">
        <v>206</v>
      </c>
      <c r="B8" s="2" t="s">
        <v>23</v>
      </c>
      <c r="C8" s="3">
        <v>37240</v>
      </c>
      <c r="D8" s="3">
        <f t="shared" ca="1" si="0"/>
        <v>44545</v>
      </c>
      <c r="E8" s="2" t="s">
        <v>18</v>
      </c>
      <c r="F8" s="4">
        <v>7</v>
      </c>
      <c r="G8" s="5">
        <v>45000</v>
      </c>
      <c r="H8" s="29"/>
      <c r="L8" s="50">
        <v>7</v>
      </c>
      <c r="M8" s="2" t="s">
        <v>210</v>
      </c>
    </row>
    <row r="9" spans="1:13" ht="14.4" x14ac:dyDescent="0.3">
      <c r="A9" s="2" t="s">
        <v>24</v>
      </c>
      <c r="B9" s="2" t="s">
        <v>25</v>
      </c>
      <c r="C9" s="3">
        <v>37581</v>
      </c>
      <c r="D9" s="3">
        <f t="shared" ca="1" si="0"/>
        <v>44521</v>
      </c>
      <c r="E9" s="2" t="s">
        <v>21</v>
      </c>
      <c r="F9" s="4">
        <v>2</v>
      </c>
      <c r="G9" s="5">
        <v>27500</v>
      </c>
      <c r="H9" s="29"/>
      <c r="L9" s="50">
        <v>8</v>
      </c>
      <c r="M9" s="2" t="s">
        <v>204</v>
      </c>
    </row>
    <row r="10" spans="1:13" ht="14.4" x14ac:dyDescent="0.3">
      <c r="A10" s="2" t="s">
        <v>26</v>
      </c>
      <c r="B10" s="2" t="s">
        <v>27</v>
      </c>
      <c r="C10" s="3">
        <v>36040</v>
      </c>
      <c r="D10" s="3">
        <f t="shared" ca="1" si="0"/>
        <v>44441</v>
      </c>
      <c r="E10" s="2" t="s">
        <v>21</v>
      </c>
      <c r="F10" s="4">
        <v>2</v>
      </c>
      <c r="G10" s="5">
        <v>28000</v>
      </c>
      <c r="H10" s="29"/>
      <c r="L10" s="50">
        <v>9</v>
      </c>
      <c r="M10" s="2" t="s">
        <v>250</v>
      </c>
    </row>
    <row r="11" spans="1:13" ht="14.4" x14ac:dyDescent="0.3">
      <c r="A11" s="2" t="s">
        <v>207</v>
      </c>
      <c r="B11" s="2" t="s">
        <v>29</v>
      </c>
      <c r="C11" s="3">
        <v>36297</v>
      </c>
      <c r="D11" s="3">
        <f t="shared" ca="1" si="0"/>
        <v>44333</v>
      </c>
      <c r="E11" s="2" t="s">
        <v>18</v>
      </c>
      <c r="F11" s="4">
        <v>2</v>
      </c>
      <c r="G11" s="5">
        <v>30000</v>
      </c>
      <c r="H11" s="29"/>
      <c r="L11" s="50">
        <v>10</v>
      </c>
      <c r="M11" s="2" t="s">
        <v>205</v>
      </c>
    </row>
    <row r="12" spans="1:13" ht="14.4" x14ac:dyDescent="0.3">
      <c r="A12" s="2" t="s">
        <v>30</v>
      </c>
      <c r="B12" s="2" t="s">
        <v>31</v>
      </c>
      <c r="C12" s="3">
        <v>37156</v>
      </c>
      <c r="D12" s="3">
        <f t="shared" ca="1" si="0"/>
        <v>44461</v>
      </c>
      <c r="E12" s="2" t="s">
        <v>21</v>
      </c>
      <c r="F12" s="4">
        <v>2</v>
      </c>
      <c r="G12" s="5">
        <v>40000</v>
      </c>
      <c r="H12" s="29"/>
    </row>
    <row r="13" spans="1:13" ht="14.4" x14ac:dyDescent="0.3">
      <c r="A13" s="2" t="s">
        <v>32</v>
      </c>
      <c r="B13" s="2" t="s">
        <v>33</v>
      </c>
      <c r="C13" s="3">
        <v>28220</v>
      </c>
      <c r="D13" s="3">
        <f t="shared" ca="1" si="0"/>
        <v>44291</v>
      </c>
      <c r="E13" s="2" t="s">
        <v>21</v>
      </c>
      <c r="F13" s="4">
        <v>2</v>
      </c>
      <c r="G13" s="5">
        <v>48000</v>
      </c>
      <c r="H13" s="29"/>
    </row>
    <row r="14" spans="1:13" ht="14.4" x14ac:dyDescent="0.3">
      <c r="A14" s="2" t="s">
        <v>34</v>
      </c>
      <c r="B14" s="2" t="s">
        <v>35</v>
      </c>
      <c r="C14" s="3">
        <v>28719</v>
      </c>
      <c r="D14" s="3">
        <f t="shared" ca="1" si="0"/>
        <v>44425</v>
      </c>
      <c r="E14" s="2" t="s">
        <v>21</v>
      </c>
      <c r="F14" s="4">
        <v>2</v>
      </c>
      <c r="G14" s="5">
        <v>21000</v>
      </c>
      <c r="H14" s="29"/>
    </row>
    <row r="15" spans="1:13" ht="14.4" x14ac:dyDescent="0.3">
      <c r="A15" s="2" t="s">
        <v>36</v>
      </c>
      <c r="B15" s="2" t="s">
        <v>37</v>
      </c>
      <c r="C15" s="3">
        <v>26992</v>
      </c>
      <c r="D15" s="3">
        <f t="shared" ca="1" si="0"/>
        <v>44524</v>
      </c>
      <c r="E15" s="2" t="s">
        <v>21</v>
      </c>
      <c r="F15" s="4">
        <v>2</v>
      </c>
      <c r="G15" s="5">
        <v>16000</v>
      </c>
      <c r="H15" s="29"/>
    </row>
    <row r="16" spans="1:13" ht="14.4" x14ac:dyDescent="0.3">
      <c r="A16" s="2" t="s">
        <v>38</v>
      </c>
      <c r="B16" s="2" t="s">
        <v>39</v>
      </c>
      <c r="C16" s="3">
        <v>31325</v>
      </c>
      <c r="D16" s="3">
        <f t="shared" ca="1" si="0"/>
        <v>44474</v>
      </c>
      <c r="E16" s="2" t="s">
        <v>21</v>
      </c>
      <c r="F16" s="4">
        <v>3</v>
      </c>
      <c r="G16" s="5">
        <v>40000</v>
      </c>
      <c r="H16" s="29"/>
    </row>
    <row r="17" spans="1:8" ht="14.4" x14ac:dyDescent="0.3">
      <c r="A17" s="2" t="s">
        <v>40</v>
      </c>
      <c r="B17" s="2" t="s">
        <v>41</v>
      </c>
      <c r="C17" s="3">
        <v>31785</v>
      </c>
      <c r="D17" s="3">
        <f t="shared" ca="1" si="0"/>
        <v>44569</v>
      </c>
      <c r="E17" s="2" t="s">
        <v>21</v>
      </c>
      <c r="F17" s="4">
        <v>3</v>
      </c>
      <c r="G17" s="5">
        <v>28000</v>
      </c>
      <c r="H17" s="29"/>
    </row>
    <row r="18" spans="1:8" ht="14.4" x14ac:dyDescent="0.3">
      <c r="A18" s="2" t="s">
        <v>42</v>
      </c>
      <c r="B18" s="2" t="s">
        <v>43</v>
      </c>
      <c r="C18" s="3">
        <v>30126</v>
      </c>
      <c r="D18" s="3">
        <f t="shared" ca="1" si="0"/>
        <v>44371</v>
      </c>
      <c r="E18" s="2" t="s">
        <v>21</v>
      </c>
      <c r="F18" s="4">
        <v>3</v>
      </c>
      <c r="G18" s="5">
        <v>32000</v>
      </c>
      <c r="H18" s="29"/>
    </row>
    <row r="19" spans="1:8" ht="14.4" x14ac:dyDescent="0.3">
      <c r="A19" s="2" t="s">
        <v>14</v>
      </c>
      <c r="B19" s="2" t="s">
        <v>13</v>
      </c>
      <c r="C19" s="3">
        <v>33367</v>
      </c>
      <c r="D19" s="3">
        <f t="shared" ca="1" si="0"/>
        <v>44325</v>
      </c>
      <c r="E19" s="2" t="s">
        <v>21</v>
      </c>
      <c r="F19" s="4">
        <v>4</v>
      </c>
      <c r="G19" s="5">
        <v>19000</v>
      </c>
      <c r="H19" s="29"/>
    </row>
    <row r="20" spans="1:8" ht="14.4" x14ac:dyDescent="0.3">
      <c r="A20" s="2" t="s">
        <v>44</v>
      </c>
      <c r="B20" s="2" t="s">
        <v>45</v>
      </c>
      <c r="C20" s="3">
        <v>35853</v>
      </c>
      <c r="D20" s="3">
        <f t="shared" ca="1" si="0"/>
        <v>44619</v>
      </c>
      <c r="E20" s="2" t="s">
        <v>21</v>
      </c>
      <c r="F20" s="4">
        <v>4</v>
      </c>
      <c r="G20" s="5">
        <v>22000</v>
      </c>
      <c r="H20" s="29"/>
    </row>
    <row r="21" spans="1:8" ht="14.4" x14ac:dyDescent="0.3">
      <c r="A21" s="2" t="s">
        <v>46</v>
      </c>
      <c r="B21" s="2" t="s">
        <v>47</v>
      </c>
      <c r="C21" s="3">
        <v>35764</v>
      </c>
      <c r="D21" s="3">
        <f t="shared" ca="1" si="0"/>
        <v>44530</v>
      </c>
      <c r="E21" s="2" t="s">
        <v>48</v>
      </c>
      <c r="F21" s="4">
        <v>2</v>
      </c>
      <c r="G21" s="5">
        <v>27000</v>
      </c>
      <c r="H21" s="29"/>
    </row>
    <row r="22" spans="1:8" ht="14.4" x14ac:dyDescent="0.3">
      <c r="A22" s="2" t="s">
        <v>49</v>
      </c>
      <c r="B22" s="2" t="s">
        <v>50</v>
      </c>
      <c r="C22" s="3">
        <v>35535</v>
      </c>
      <c r="D22" s="3">
        <f t="shared" ca="1" si="0"/>
        <v>44301</v>
      </c>
      <c r="E22" s="2" t="s">
        <v>21</v>
      </c>
      <c r="F22" s="4">
        <v>2</v>
      </c>
      <c r="G22" s="5">
        <v>33000</v>
      </c>
      <c r="H22" s="29"/>
    </row>
    <row r="23" spans="1:8" ht="14.4" x14ac:dyDescent="0.3">
      <c r="A23" s="2" t="s">
        <v>7</v>
      </c>
      <c r="B23" s="2" t="s">
        <v>51</v>
      </c>
      <c r="C23" s="3">
        <v>35942</v>
      </c>
      <c r="D23" s="3">
        <f t="shared" ca="1" si="0"/>
        <v>44343</v>
      </c>
      <c r="E23" s="2" t="s">
        <v>48</v>
      </c>
      <c r="F23" s="4">
        <v>2</v>
      </c>
      <c r="G23" s="5">
        <v>32000</v>
      </c>
      <c r="H23" s="29"/>
    </row>
    <row r="24" spans="1:8" ht="14.4" x14ac:dyDescent="0.3">
      <c r="A24" s="2" t="s">
        <v>52</v>
      </c>
      <c r="B24" s="2" t="s">
        <v>53</v>
      </c>
      <c r="C24" s="3">
        <v>36910</v>
      </c>
      <c r="D24" s="3">
        <f t="shared" ca="1" si="0"/>
        <v>44580</v>
      </c>
      <c r="E24" s="2" t="s">
        <v>48</v>
      </c>
      <c r="F24" s="4">
        <v>2</v>
      </c>
      <c r="G24" s="5">
        <v>35000</v>
      </c>
      <c r="H24" s="29"/>
    </row>
    <row r="25" spans="1:8" ht="14.4" x14ac:dyDescent="0.3">
      <c r="A25" s="2" t="s">
        <v>54</v>
      </c>
      <c r="B25" s="2" t="s">
        <v>55</v>
      </c>
      <c r="C25" s="3">
        <v>36151</v>
      </c>
      <c r="D25" s="3">
        <f t="shared" ca="1" si="0"/>
        <v>44552</v>
      </c>
      <c r="E25" s="2" t="s">
        <v>48</v>
      </c>
      <c r="F25" s="4">
        <v>2</v>
      </c>
      <c r="G25" s="5">
        <v>29000</v>
      </c>
      <c r="H25" s="29"/>
    </row>
    <row r="26" spans="1:8" ht="14.4" x14ac:dyDescent="0.3">
      <c r="A26" s="2" t="s">
        <v>56</v>
      </c>
      <c r="B26" s="2" t="s">
        <v>57</v>
      </c>
      <c r="C26" s="3">
        <v>33929</v>
      </c>
      <c r="D26" s="3">
        <f t="shared" ca="1" si="0"/>
        <v>44521</v>
      </c>
      <c r="E26" s="2" t="s">
        <v>48</v>
      </c>
      <c r="F26" s="4">
        <v>2</v>
      </c>
      <c r="G26" s="5">
        <v>24000</v>
      </c>
      <c r="H26" s="29"/>
    </row>
    <row r="27" spans="1:8" ht="14.4" x14ac:dyDescent="0.3">
      <c r="A27" s="2" t="s">
        <v>58</v>
      </c>
      <c r="B27" s="2" t="s">
        <v>59</v>
      </c>
      <c r="C27" s="3">
        <v>31655</v>
      </c>
      <c r="D27" s="3">
        <f t="shared" ca="1" si="0"/>
        <v>44439</v>
      </c>
      <c r="E27" s="2" t="s">
        <v>48</v>
      </c>
      <c r="F27" s="4">
        <v>3</v>
      </c>
      <c r="G27" s="5">
        <v>32000</v>
      </c>
      <c r="H27" s="29"/>
    </row>
    <row r="28" spans="1:8" ht="14.4" x14ac:dyDescent="0.3">
      <c r="A28" s="2" t="s">
        <v>60</v>
      </c>
      <c r="B28" s="2" t="s">
        <v>53</v>
      </c>
      <c r="C28" s="3">
        <v>38973</v>
      </c>
      <c r="D28" s="3">
        <f t="shared" ca="1" si="0"/>
        <v>44452</v>
      </c>
      <c r="E28" s="2" t="s">
        <v>48</v>
      </c>
      <c r="F28" s="4">
        <v>4</v>
      </c>
      <c r="G28" s="5">
        <v>35000</v>
      </c>
      <c r="H28" s="29"/>
    </row>
    <row r="29" spans="1:8" ht="14.4" x14ac:dyDescent="0.3">
      <c r="A29" s="2" t="s">
        <v>61</v>
      </c>
      <c r="B29" s="2" t="s">
        <v>62</v>
      </c>
      <c r="C29" s="3">
        <v>32492</v>
      </c>
      <c r="D29" s="3">
        <f t="shared" ca="1" si="0"/>
        <v>44545</v>
      </c>
      <c r="E29" s="2" t="s">
        <v>48</v>
      </c>
      <c r="F29" s="4">
        <v>7</v>
      </c>
      <c r="G29" s="5">
        <v>45000</v>
      </c>
      <c r="H29" s="29"/>
    </row>
    <row r="30" spans="1:8" x14ac:dyDescent="0.25">
      <c r="C30" s="6"/>
      <c r="D30" s="6"/>
    </row>
  </sheetData>
  <printOptions gridLines="1" gridLinesSet="0"/>
  <pageMargins left="0.75" right="0.75" top="1" bottom="1" header="0.5" footer="0.5"/>
  <pageSetup orientation="portrait" horizontalDpi="4294967292" verticalDpi="4294967292"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B898B-FF19-405E-851F-E35A85854F89}">
  <dimension ref="A1:C6"/>
  <sheetViews>
    <sheetView zoomScale="220" zoomScaleNormal="220" workbookViewId="0">
      <selection activeCell="C2" sqref="C2"/>
    </sheetView>
  </sheetViews>
  <sheetFormatPr defaultRowHeight="14.4" x14ac:dyDescent="0.3"/>
  <sheetData>
    <row r="1" spans="1:3" x14ac:dyDescent="0.3">
      <c r="B1" t="s">
        <v>122</v>
      </c>
      <c r="C1" t="s">
        <v>123</v>
      </c>
    </row>
    <row r="2" spans="1:3" x14ac:dyDescent="0.3">
      <c r="A2" t="s">
        <v>103</v>
      </c>
      <c r="B2">
        <f>SUM(Data)</f>
        <v>483</v>
      </c>
      <c r="C2">
        <f>SUM(Stats)</f>
        <v>752</v>
      </c>
    </row>
    <row r="3" spans="1:3" x14ac:dyDescent="0.3">
      <c r="A3" t="s">
        <v>124</v>
      </c>
      <c r="B3">
        <f>COUNT(Data)</f>
        <v>10</v>
      </c>
      <c r="C3">
        <f>COUNT(Stats)</f>
        <v>13</v>
      </c>
    </row>
    <row r="4" spans="1:3" x14ac:dyDescent="0.3">
      <c r="A4" t="s">
        <v>125</v>
      </c>
      <c r="B4">
        <f>MEDIAN(Data)</f>
        <v>46</v>
      </c>
      <c r="C4">
        <f>MEDIAN(Stats)</f>
        <v>63</v>
      </c>
    </row>
    <row r="5" spans="1:3" x14ac:dyDescent="0.3">
      <c r="A5" t="s">
        <v>126</v>
      </c>
      <c r="B5">
        <f>AVERAGE(Data)</f>
        <v>48.3</v>
      </c>
      <c r="C5">
        <f>AVERAGE(Stats)</f>
        <v>57.846153846153847</v>
      </c>
    </row>
    <row r="6" spans="1:3" x14ac:dyDescent="0.3">
      <c r="A6" t="s">
        <v>127</v>
      </c>
      <c r="B6">
        <f>MAX(Data)</f>
        <v>87</v>
      </c>
      <c r="C6">
        <f>MAX(Stats)</f>
        <v>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5CA0-8AC4-4ABA-80D0-F2042F95B096}">
  <dimension ref="A1:J15"/>
  <sheetViews>
    <sheetView zoomScale="115" zoomScaleNormal="115" workbookViewId="0">
      <selection activeCell="C11" sqref="C11"/>
    </sheetView>
  </sheetViews>
  <sheetFormatPr defaultRowHeight="14.4" x14ac:dyDescent="0.3"/>
  <cols>
    <col min="1" max="1" width="12.6640625" customWidth="1"/>
    <col min="2" max="2" width="18.33203125" customWidth="1"/>
    <col min="3" max="3" width="15.6640625" customWidth="1"/>
    <col min="4" max="4" width="5.44140625" customWidth="1"/>
    <col min="5" max="5" width="6.44140625" bestFit="1" customWidth="1"/>
    <col min="6" max="6" width="15.6640625" customWidth="1"/>
    <col min="7" max="7" width="11" customWidth="1"/>
    <col min="8" max="8" width="4.5546875" customWidth="1"/>
    <col min="9" max="9" width="5.6640625" bestFit="1" customWidth="1"/>
    <col min="10" max="10" width="18.33203125" customWidth="1"/>
  </cols>
  <sheetData>
    <row r="1" spans="1:10" x14ac:dyDescent="0.3">
      <c r="A1" s="18" t="s">
        <v>143</v>
      </c>
    </row>
    <row r="3" spans="1:10" ht="15.6" x14ac:dyDescent="0.3">
      <c r="J3" s="36" t="s">
        <v>113</v>
      </c>
    </row>
    <row r="4" spans="1:10" x14ac:dyDescent="0.3">
      <c r="A4" s="19" t="s">
        <v>144</v>
      </c>
      <c r="B4" s="20" t="s">
        <v>145</v>
      </c>
      <c r="C4" s="19" t="s">
        <v>146</v>
      </c>
      <c r="E4" t="s">
        <v>181</v>
      </c>
      <c r="F4" s="21" t="s">
        <v>147</v>
      </c>
      <c r="G4" s="21" t="s">
        <v>146</v>
      </c>
    </row>
    <row r="5" spans="1:10" x14ac:dyDescent="0.3">
      <c r="A5" t="s">
        <v>148</v>
      </c>
      <c r="B5" s="22">
        <v>82495</v>
      </c>
      <c r="C5" s="22">
        <f t="shared" ref="C5:C13" si="0">IF($B5&gt;$F$7,$B5*$G$7,IF($B5&gt;$F$6,$B5*$G$6,IF($B5&gt;$F$5,$B5*$G$5,0)))</f>
        <v>5082.5018749855035</v>
      </c>
      <c r="D5" s="22"/>
      <c r="E5" s="22" t="s">
        <v>140</v>
      </c>
      <c r="F5" s="14">
        <v>20000</v>
      </c>
      <c r="G5" s="17">
        <v>2.7262912074728501E-2</v>
      </c>
      <c r="J5" t="s">
        <v>223</v>
      </c>
    </row>
    <row r="6" spans="1:10" x14ac:dyDescent="0.3">
      <c r="A6" t="s">
        <v>149</v>
      </c>
      <c r="B6" s="22">
        <v>65296</v>
      </c>
      <c r="C6" s="22">
        <f t="shared" si="0"/>
        <v>4022.8746279053689</v>
      </c>
      <c r="D6" s="22"/>
      <c r="E6" s="22" t="s">
        <v>141</v>
      </c>
      <c r="F6" s="14">
        <v>60000</v>
      </c>
      <c r="G6" s="17">
        <v>6.1609817261476491E-2</v>
      </c>
      <c r="J6" t="s">
        <v>197</v>
      </c>
    </row>
    <row r="7" spans="1:10" x14ac:dyDescent="0.3">
      <c r="A7" t="s">
        <v>150</v>
      </c>
      <c r="B7" s="22">
        <v>112172</v>
      </c>
      <c r="C7" s="22">
        <f t="shared" si="0"/>
        <v>12618.341178351588</v>
      </c>
      <c r="D7" s="22"/>
      <c r="E7" s="22" t="s">
        <v>142</v>
      </c>
      <c r="F7" s="14">
        <v>100000</v>
      </c>
      <c r="G7" s="17">
        <v>0.11249100647533776</v>
      </c>
      <c r="J7" t="s">
        <v>198</v>
      </c>
    </row>
    <row r="8" spans="1:10" x14ac:dyDescent="0.3">
      <c r="A8" t="s">
        <v>151</v>
      </c>
      <c r="B8" s="22">
        <v>37851</v>
      </c>
      <c r="C8" s="22">
        <f t="shared" si="0"/>
        <v>1031.9284849405485</v>
      </c>
      <c r="D8" s="22"/>
      <c r="E8" s="22"/>
      <c r="I8" s="30">
        <v>1</v>
      </c>
      <c r="J8" t="s">
        <v>182</v>
      </c>
    </row>
    <row r="9" spans="1:10" x14ac:dyDescent="0.3">
      <c r="A9" t="s">
        <v>152</v>
      </c>
      <c r="B9" s="22">
        <v>24668</v>
      </c>
      <c r="C9" s="22">
        <f t="shared" si="0"/>
        <v>672.52151505940265</v>
      </c>
      <c r="D9" s="22"/>
      <c r="E9" s="22"/>
      <c r="I9" s="30">
        <v>2</v>
      </c>
      <c r="J9" t="s">
        <v>183</v>
      </c>
    </row>
    <row r="10" spans="1:10" x14ac:dyDescent="0.3">
      <c r="A10" t="s">
        <v>153</v>
      </c>
      <c r="B10" s="22">
        <v>19803</v>
      </c>
      <c r="C10" s="22">
        <f t="shared" si="0"/>
        <v>0</v>
      </c>
      <c r="D10" s="22"/>
      <c r="E10" s="22"/>
      <c r="I10" s="30">
        <v>3</v>
      </c>
      <c r="J10" t="s">
        <v>184</v>
      </c>
    </row>
    <row r="11" spans="1:10" x14ac:dyDescent="0.3">
      <c r="A11" t="s">
        <v>154</v>
      </c>
      <c r="B11" s="22">
        <v>175599</v>
      </c>
      <c r="C11" s="22">
        <f t="shared" si="0"/>
        <v>19753.308246062836</v>
      </c>
      <c r="D11" s="22"/>
      <c r="E11" s="22"/>
    </row>
    <row r="12" spans="1:10" x14ac:dyDescent="0.3">
      <c r="A12" t="s">
        <v>155</v>
      </c>
      <c r="B12" s="22">
        <v>67544</v>
      </c>
      <c r="C12" s="22">
        <f t="shared" si="0"/>
        <v>4161.3734971091681</v>
      </c>
      <c r="D12" s="22"/>
      <c r="E12" s="22"/>
    </row>
    <row r="13" spans="1:10" x14ac:dyDescent="0.3">
      <c r="A13" t="s">
        <v>156</v>
      </c>
      <c r="B13" s="22">
        <v>112517</v>
      </c>
      <c r="C13" s="22">
        <f t="shared" si="0"/>
        <v>12657.150575585578</v>
      </c>
      <c r="D13" s="22"/>
      <c r="E13" s="22"/>
    </row>
    <row r="14" spans="1:10" x14ac:dyDescent="0.3">
      <c r="A14" t="s">
        <v>103</v>
      </c>
      <c r="B14" s="24"/>
      <c r="C14" s="25">
        <f>SUBTOTAL(109,Table3[Bonus])</f>
        <v>59999.999999999993</v>
      </c>
    </row>
    <row r="15" spans="1:10" x14ac:dyDescent="0.3">
      <c r="C15" s="23"/>
    </row>
  </sheetData>
  <phoneticPr fontId="4"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419E-F051-4806-A7B1-1EC977DCFDC8}">
  <dimension ref="A1:H17"/>
  <sheetViews>
    <sheetView zoomScale="145" zoomScaleNormal="145" workbookViewId="0">
      <selection activeCell="C2" sqref="C2"/>
    </sheetView>
  </sheetViews>
  <sheetFormatPr defaultRowHeight="14.4" x14ac:dyDescent="0.3"/>
  <cols>
    <col min="1" max="1" width="12.6640625" customWidth="1"/>
    <col min="2" max="2" width="12.44140625" bestFit="1" customWidth="1"/>
    <col min="3" max="3" width="15.6640625" customWidth="1"/>
    <col min="4" max="6" width="15.44140625" customWidth="1"/>
    <col min="7" max="7" width="15.6640625" customWidth="1"/>
    <col min="8" max="8" width="11" customWidth="1"/>
  </cols>
  <sheetData>
    <row r="1" spans="1:8" ht="27" x14ac:dyDescent="0.3">
      <c r="A1" s="19" t="s">
        <v>144</v>
      </c>
      <c r="B1" s="20" t="s">
        <v>145</v>
      </c>
      <c r="C1" s="19" t="s">
        <v>295</v>
      </c>
      <c r="D1" s="19"/>
      <c r="E1" s="19"/>
      <c r="G1" s="21" t="s">
        <v>147</v>
      </c>
      <c r="H1" s="21" t="s">
        <v>146</v>
      </c>
    </row>
    <row r="2" spans="1:8" x14ac:dyDescent="0.3">
      <c r="A2" t="s">
        <v>148</v>
      </c>
      <c r="B2" s="22">
        <v>206237.5</v>
      </c>
      <c r="C2" s="22">
        <f>IF($B2&gt;$G$4,$B2*$H$4,IF($B2&gt;$G$3,$B2*$H$3,IF($B2&gt;$G$2,$B2*$H$2,0)))</f>
        <v>8249.5</v>
      </c>
      <c r="D2" s="22"/>
      <c r="E2" s="22"/>
      <c r="F2" s="22"/>
      <c r="G2">
        <v>50000</v>
      </c>
      <c r="H2" s="17">
        <v>0.01</v>
      </c>
    </row>
    <row r="3" spans="1:8" x14ac:dyDescent="0.3">
      <c r="A3" t="s">
        <v>149</v>
      </c>
      <c r="B3" s="22">
        <v>163240</v>
      </c>
      <c r="C3" s="22">
        <f t="shared" ref="C3:C10" si="0">IF($B3&gt;$G$4,$B3*$H$4,IF($B3&gt;$G$3,$B3*$H$3,IF($B3&gt;$G$2,$B3*$H$2,0)))</f>
        <v>3264.8</v>
      </c>
      <c r="D3" s="22"/>
      <c r="E3" s="22"/>
      <c r="F3" s="22"/>
      <c r="G3">
        <v>100000</v>
      </c>
      <c r="H3" s="17">
        <v>0.02</v>
      </c>
    </row>
    <row r="4" spans="1:8" x14ac:dyDescent="0.3">
      <c r="A4" t="s">
        <v>150</v>
      </c>
      <c r="B4" s="22">
        <v>280430</v>
      </c>
      <c r="C4" s="22">
        <f t="shared" si="0"/>
        <v>11217.2</v>
      </c>
      <c r="D4" s="22"/>
      <c r="E4" s="22"/>
      <c r="F4" s="22"/>
      <c r="G4">
        <v>200000</v>
      </c>
      <c r="H4" s="17">
        <v>0.04</v>
      </c>
    </row>
    <row r="5" spans="1:8" x14ac:dyDescent="0.3">
      <c r="A5" t="s">
        <v>151</v>
      </c>
      <c r="B5" s="22">
        <v>94627.5</v>
      </c>
      <c r="C5" s="22">
        <f t="shared" si="0"/>
        <v>946.27499999999998</v>
      </c>
      <c r="D5" s="22"/>
      <c r="E5" s="22"/>
      <c r="F5" s="22"/>
      <c r="H5" s="16"/>
    </row>
    <row r="6" spans="1:8" x14ac:dyDescent="0.3">
      <c r="A6" t="s">
        <v>152</v>
      </c>
      <c r="B6" s="22">
        <v>61670</v>
      </c>
      <c r="C6" s="22">
        <f t="shared" si="0"/>
        <v>616.70000000000005</v>
      </c>
      <c r="D6" s="22"/>
      <c r="E6" s="22"/>
      <c r="F6" s="22"/>
    </row>
    <row r="7" spans="1:8" x14ac:dyDescent="0.3">
      <c r="A7" t="s">
        <v>153</v>
      </c>
      <c r="B7" s="22">
        <v>49507.5</v>
      </c>
      <c r="C7" s="22">
        <f t="shared" si="0"/>
        <v>0</v>
      </c>
      <c r="D7" s="22"/>
      <c r="E7" s="22"/>
      <c r="F7" s="22"/>
    </row>
    <row r="8" spans="1:8" x14ac:dyDescent="0.3">
      <c r="A8" t="s">
        <v>154</v>
      </c>
      <c r="B8" s="22">
        <v>438997.5</v>
      </c>
      <c r="C8" s="22">
        <f t="shared" si="0"/>
        <v>17559.900000000001</v>
      </c>
      <c r="D8" s="22"/>
      <c r="E8" s="22"/>
      <c r="F8" s="22"/>
    </row>
    <row r="9" spans="1:8" x14ac:dyDescent="0.3">
      <c r="A9" t="s">
        <v>155</v>
      </c>
      <c r="B9" s="22">
        <v>168860</v>
      </c>
      <c r="C9" s="22">
        <f t="shared" si="0"/>
        <v>3377.2000000000003</v>
      </c>
      <c r="D9" s="22"/>
      <c r="E9" s="22"/>
      <c r="F9" s="22"/>
    </row>
    <row r="10" spans="1:8" x14ac:dyDescent="0.3">
      <c r="A10" t="s">
        <v>156</v>
      </c>
      <c r="B10" s="22">
        <v>281292.5</v>
      </c>
      <c r="C10" s="22">
        <f t="shared" si="0"/>
        <v>11251.7</v>
      </c>
      <c r="D10" s="22"/>
      <c r="E10" s="22"/>
      <c r="F10" s="22"/>
    </row>
    <row r="13" spans="1:8" x14ac:dyDescent="0.3">
      <c r="A13" s="30" t="s">
        <v>257</v>
      </c>
      <c r="B13" s="22" t="s">
        <v>158</v>
      </c>
    </row>
    <row r="14" spans="1:8" x14ac:dyDescent="0.3">
      <c r="A14" s="30">
        <v>1</v>
      </c>
      <c r="B14" t="s">
        <v>262</v>
      </c>
    </row>
    <row r="15" spans="1:8" x14ac:dyDescent="0.3">
      <c r="A15" s="30">
        <v>2</v>
      </c>
      <c r="B15" t="s">
        <v>263</v>
      </c>
    </row>
    <row r="16" spans="1:8" x14ac:dyDescent="0.3">
      <c r="A16" s="30">
        <v>3</v>
      </c>
      <c r="B16" t="s">
        <v>264</v>
      </c>
    </row>
    <row r="17" spans="1:2" x14ac:dyDescent="0.3">
      <c r="A17" s="30">
        <v>4</v>
      </c>
      <c r="B17" t="s">
        <v>265</v>
      </c>
    </row>
  </sheetData>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F16C9-1C42-471E-BF6C-55270359D1D2}">
  <dimension ref="A1:I17"/>
  <sheetViews>
    <sheetView topLeftCell="A3" zoomScale="145" zoomScaleNormal="145" workbookViewId="0">
      <selection activeCell="C5" sqref="C5"/>
    </sheetView>
  </sheetViews>
  <sheetFormatPr defaultRowHeight="14.4" x14ac:dyDescent="0.3"/>
  <cols>
    <col min="1" max="1" width="12.6640625" customWidth="1"/>
    <col min="2" max="2" width="12.44140625" bestFit="1" customWidth="1"/>
    <col min="3" max="5" width="13.33203125" customWidth="1"/>
    <col min="6" max="6" width="5.44140625" customWidth="1"/>
    <col min="7" max="7" width="11.88671875" customWidth="1"/>
    <col min="8" max="8" width="11" customWidth="1"/>
    <col min="9" max="9" width="9.44140625" customWidth="1"/>
    <col min="10" max="10" width="12" customWidth="1"/>
  </cols>
  <sheetData>
    <row r="1" spans="1:9" x14ac:dyDescent="0.3">
      <c r="A1" s="18" t="s">
        <v>143</v>
      </c>
    </row>
    <row r="4" spans="1:9" ht="27" x14ac:dyDescent="0.3">
      <c r="A4" s="19" t="s">
        <v>144</v>
      </c>
      <c r="B4" s="20" t="s">
        <v>145</v>
      </c>
      <c r="C4" s="19" t="s">
        <v>253</v>
      </c>
      <c r="D4" s="19" t="s">
        <v>254</v>
      </c>
      <c r="E4" s="19" t="s">
        <v>255</v>
      </c>
      <c r="G4" t="s">
        <v>256</v>
      </c>
      <c r="H4" s="21" t="s">
        <v>147</v>
      </c>
      <c r="I4" s="21" t="s">
        <v>146</v>
      </c>
    </row>
    <row r="5" spans="1:9" x14ac:dyDescent="0.3">
      <c r="A5" t="s">
        <v>148</v>
      </c>
      <c r="B5" s="22">
        <v>82495</v>
      </c>
      <c r="C5" s="22">
        <f>IF($B5&gt;$H$7,$B5*$I$7,0)</f>
        <v>0</v>
      </c>
      <c r="D5" s="22"/>
      <c r="E5" s="22"/>
      <c r="F5" s="22"/>
      <c r="G5" t="s">
        <v>253</v>
      </c>
      <c r="H5">
        <v>20000</v>
      </c>
      <c r="I5" s="17">
        <v>0.02</v>
      </c>
    </row>
    <row r="6" spans="1:9" x14ac:dyDescent="0.3">
      <c r="A6" t="s">
        <v>149</v>
      </c>
      <c r="B6" s="22">
        <v>65296</v>
      </c>
      <c r="C6" s="22"/>
      <c r="D6" s="22"/>
      <c r="E6" s="22"/>
      <c r="F6" s="22"/>
      <c r="G6" t="s">
        <v>254</v>
      </c>
      <c r="H6">
        <v>60000</v>
      </c>
      <c r="I6" s="17">
        <v>0.05</v>
      </c>
    </row>
    <row r="7" spans="1:9" x14ac:dyDescent="0.3">
      <c r="A7" t="s">
        <v>150</v>
      </c>
      <c r="B7" s="22">
        <v>112172</v>
      </c>
      <c r="C7" s="22"/>
      <c r="D7" s="22"/>
      <c r="E7" s="22"/>
      <c r="F7" s="22"/>
      <c r="G7" t="s">
        <v>255</v>
      </c>
      <c r="H7">
        <v>100000</v>
      </c>
      <c r="I7" s="17">
        <v>0.1</v>
      </c>
    </row>
    <row r="8" spans="1:9" x14ac:dyDescent="0.3">
      <c r="A8" t="s">
        <v>151</v>
      </c>
      <c r="B8" s="22">
        <v>37851</v>
      </c>
      <c r="C8" s="22"/>
      <c r="D8" s="22"/>
      <c r="E8" s="22"/>
      <c r="F8" s="22"/>
      <c r="H8" s="16"/>
    </row>
    <row r="9" spans="1:9" ht="15.6" x14ac:dyDescent="0.3">
      <c r="A9" t="s">
        <v>152</v>
      </c>
      <c r="B9" s="22">
        <v>24668</v>
      </c>
      <c r="C9" s="22"/>
      <c r="D9" s="22"/>
      <c r="E9" s="22"/>
      <c r="F9" s="22"/>
      <c r="G9" s="36" t="s">
        <v>113</v>
      </c>
    </row>
    <row r="10" spans="1:9" x14ac:dyDescent="0.3">
      <c r="A10" t="s">
        <v>153</v>
      </c>
      <c r="B10" s="22">
        <v>19803</v>
      </c>
      <c r="C10" s="22"/>
      <c r="D10" s="22"/>
      <c r="E10" s="22"/>
      <c r="F10" s="22"/>
    </row>
    <row r="11" spans="1:9" x14ac:dyDescent="0.3">
      <c r="A11" t="s">
        <v>154</v>
      </c>
      <c r="B11" s="22">
        <v>175599</v>
      </c>
      <c r="C11" s="22"/>
      <c r="D11" s="22"/>
      <c r="E11" s="22"/>
      <c r="F11" s="22"/>
      <c r="G11" t="s">
        <v>186</v>
      </c>
    </row>
    <row r="12" spans="1:9" x14ac:dyDescent="0.3">
      <c r="A12" t="s">
        <v>155</v>
      </c>
      <c r="B12" s="22">
        <v>67544</v>
      </c>
      <c r="C12" s="22"/>
      <c r="D12" s="22"/>
      <c r="E12" s="22"/>
      <c r="F12" s="22"/>
      <c r="G12" t="s">
        <v>187</v>
      </c>
    </row>
    <row r="13" spans="1:9" x14ac:dyDescent="0.3">
      <c r="A13" t="s">
        <v>156</v>
      </c>
      <c r="B13" s="22">
        <v>112517</v>
      </c>
      <c r="C13" s="22"/>
      <c r="D13" s="22"/>
      <c r="E13" s="22"/>
      <c r="F13" s="22"/>
      <c r="G13" t="s">
        <v>188</v>
      </c>
    </row>
    <row r="14" spans="1:9" x14ac:dyDescent="0.3">
      <c r="C14" s="23"/>
      <c r="G14" t="s">
        <v>182</v>
      </c>
    </row>
    <row r="15" spans="1:9" x14ac:dyDescent="0.3">
      <c r="G15" t="s">
        <v>183</v>
      </c>
    </row>
    <row r="16" spans="1:9" x14ac:dyDescent="0.3">
      <c r="G16" t="s">
        <v>184</v>
      </c>
    </row>
    <row r="17" spans="7:7" x14ac:dyDescent="0.3">
      <c r="G17" t="s">
        <v>185</v>
      </c>
    </row>
  </sheetData>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60168-7E3B-421A-AAED-3DA542C83BC0}">
  <dimension ref="A1:M34"/>
  <sheetViews>
    <sheetView zoomScale="145" zoomScaleNormal="145" workbookViewId="0">
      <selection activeCell="B1" sqref="B1:D2"/>
    </sheetView>
  </sheetViews>
  <sheetFormatPr defaultRowHeight="14.4" x14ac:dyDescent="0.3"/>
  <cols>
    <col min="1" max="1" width="23.5546875" customWidth="1"/>
    <col min="2" max="3" width="15.109375" customWidth="1"/>
    <col min="4" max="4" width="17" customWidth="1"/>
    <col min="5" max="5" width="18.33203125" customWidth="1"/>
    <col min="6" max="6" width="18" customWidth="1"/>
    <col min="7" max="7" width="9.5546875" customWidth="1"/>
    <col min="8" max="8" width="13.44140625" bestFit="1" customWidth="1"/>
    <col min="11" max="11" width="12.33203125" customWidth="1"/>
  </cols>
  <sheetData>
    <row r="1" spans="1:13" x14ac:dyDescent="0.3">
      <c r="B1" s="9" t="s">
        <v>144</v>
      </c>
      <c r="C1" s="12" t="s">
        <v>3</v>
      </c>
      <c r="D1" s="9" t="s">
        <v>6</v>
      </c>
      <c r="J1" s="30" t="s">
        <v>257</v>
      </c>
      <c r="K1" t="s">
        <v>158</v>
      </c>
    </row>
    <row r="2" spans="1:13" x14ac:dyDescent="0.3">
      <c r="B2" s="26" t="s">
        <v>67</v>
      </c>
      <c r="C2" s="37">
        <f ca="1">VLOOKUP(B2,tblEmployeeInfo,5,FALSE)</f>
        <v>44461</v>
      </c>
      <c r="D2" s="38">
        <f>VLOOKUP(B2,tblEmployeeInfo,8,FALSE)</f>
        <v>62000</v>
      </c>
      <c r="J2" s="30">
        <v>1</v>
      </c>
      <c r="K2" t="s">
        <v>266</v>
      </c>
    </row>
    <row r="3" spans="1:13" x14ac:dyDescent="0.3">
      <c r="J3" s="30">
        <v>2</v>
      </c>
      <c r="K3" t="s">
        <v>267</v>
      </c>
    </row>
    <row r="4" spans="1:13" x14ac:dyDescent="0.3">
      <c r="J4" s="30">
        <v>3</v>
      </c>
      <c r="K4" t="s">
        <v>270</v>
      </c>
    </row>
    <row r="5" spans="1:13" x14ac:dyDescent="0.3">
      <c r="J5" s="30">
        <v>4</v>
      </c>
      <c r="K5" t="s">
        <v>271</v>
      </c>
    </row>
    <row r="6" spans="1:13" x14ac:dyDescent="0.3">
      <c r="A6" s="1" t="s">
        <v>144</v>
      </c>
      <c r="B6" s="1" t="s">
        <v>0</v>
      </c>
      <c r="C6" s="1" t="s">
        <v>1</v>
      </c>
      <c r="D6" s="1" t="s">
        <v>2</v>
      </c>
      <c r="E6" s="1" t="s">
        <v>3</v>
      </c>
      <c r="F6" s="1" t="s">
        <v>4</v>
      </c>
      <c r="G6" s="1" t="s">
        <v>5</v>
      </c>
      <c r="H6" s="1" t="s">
        <v>6</v>
      </c>
      <c r="J6" s="30">
        <v>5</v>
      </c>
      <c r="K6" t="s">
        <v>268</v>
      </c>
      <c r="M6" s="9"/>
    </row>
    <row r="7" spans="1:13" x14ac:dyDescent="0.3">
      <c r="A7" s="2" t="s">
        <v>82</v>
      </c>
      <c r="B7" s="2" t="s">
        <v>46</v>
      </c>
      <c r="C7" s="2" t="s">
        <v>47</v>
      </c>
      <c r="D7" s="3">
        <v>35764</v>
      </c>
      <c r="E7" s="3">
        <f ca="1">IF(DATE(YEAR(TODAY()),MONTH(D7),DAY(D7))&lt;TODAY(),DATE(YEAR(TODAY())+1,MONTH(D7),DAY(D7)),DATE(YEAR(TODAY()),MONTH(D7),DAY(D7)))</f>
        <v>44530</v>
      </c>
      <c r="F7" s="2" t="s">
        <v>48</v>
      </c>
      <c r="G7" s="4">
        <v>2</v>
      </c>
      <c r="H7" s="5">
        <v>27000</v>
      </c>
      <c r="J7" s="30">
        <v>6</v>
      </c>
      <c r="K7" t="s">
        <v>269</v>
      </c>
    </row>
    <row r="8" spans="1:13" x14ac:dyDescent="0.3">
      <c r="A8" s="2" t="s">
        <v>70</v>
      </c>
      <c r="B8" s="2" t="s">
        <v>24</v>
      </c>
      <c r="C8" s="2" t="s">
        <v>25</v>
      </c>
      <c r="D8" s="3">
        <v>37581</v>
      </c>
      <c r="E8" s="3">
        <f ca="1">IF(DATE(YEAR(TODAY()),MONTH(D8),DAY(D8))&lt;TODAY(),DATE(YEAR(TODAY())+1,MONTH(D8),DAY(D8)),DATE(YEAR(TODAY()),MONTH(D8),DAY(D8)))</f>
        <v>44521</v>
      </c>
      <c r="F8" s="2" t="s">
        <v>21</v>
      </c>
      <c r="G8" s="4">
        <v>2</v>
      </c>
      <c r="H8" s="5">
        <v>27500</v>
      </c>
      <c r="J8" s="30">
        <v>7</v>
      </c>
      <c r="K8" t="s">
        <v>272</v>
      </c>
    </row>
    <row r="9" spans="1:13" x14ac:dyDescent="0.3">
      <c r="A9" s="2" t="s">
        <v>69</v>
      </c>
      <c r="B9" s="2" t="s">
        <v>22</v>
      </c>
      <c r="C9" s="2" t="s">
        <v>23</v>
      </c>
      <c r="D9" s="3">
        <v>37240</v>
      </c>
      <c r="E9" s="3">
        <f ca="1">IF(DATE(YEAR(TODAY()),MONTH(D9),DAY(D9))&lt;TODAY(),DATE(YEAR(TODAY())+1,MONTH(D9),DAY(D9)),DATE(YEAR(TODAY()),MONTH(D9),DAY(D9)))</f>
        <v>44545</v>
      </c>
      <c r="F9" s="2" t="s">
        <v>18</v>
      </c>
      <c r="G9" s="4">
        <v>7</v>
      </c>
      <c r="H9" s="5">
        <v>45000</v>
      </c>
    </row>
    <row r="10" spans="1:13" x14ac:dyDescent="0.3">
      <c r="A10" s="2" t="s">
        <v>66</v>
      </c>
      <c r="B10" s="2" t="s">
        <v>14</v>
      </c>
      <c r="C10" s="2" t="s">
        <v>15</v>
      </c>
      <c r="D10" s="3">
        <v>34178</v>
      </c>
      <c r="E10" s="3">
        <f ca="1">IF(DATE(YEAR(TODAY()),MONTH(D10),DAY(D10))&lt;TODAY(),DATE(YEAR(TODAY())+1,MONTH(D10),DAY(D10)),DATE(YEAR(TODAY()),MONTH(D10),DAY(D10)))</f>
        <v>44405</v>
      </c>
      <c r="F10" s="2" t="s">
        <v>9</v>
      </c>
      <c r="G10" s="4">
        <v>4</v>
      </c>
      <c r="H10" s="5">
        <v>22000</v>
      </c>
    </row>
    <row r="11" spans="1:13" x14ac:dyDescent="0.3">
      <c r="A11" s="2" t="s">
        <v>67</v>
      </c>
      <c r="B11" s="2" t="s">
        <v>16</v>
      </c>
      <c r="C11" s="2" t="s">
        <v>17</v>
      </c>
      <c r="D11" s="3">
        <v>38617</v>
      </c>
      <c r="E11" s="3">
        <f ca="1">IF(DATE(YEAR(TODAY()),MONTH(D11),DAY(D11))&lt;TODAY(),DATE(YEAR(TODAY())+1,MONTH(D11),DAY(D11)),DATE(YEAR(TODAY()),MONTH(D11),DAY(D11)))</f>
        <v>44461</v>
      </c>
      <c r="F11" s="2" t="s">
        <v>18</v>
      </c>
      <c r="G11" s="4">
        <v>2</v>
      </c>
      <c r="H11" s="5">
        <v>62000</v>
      </c>
    </row>
    <row r="12" spans="1:13" x14ac:dyDescent="0.3">
      <c r="A12" s="2" t="s">
        <v>83</v>
      </c>
      <c r="B12" s="2" t="s">
        <v>49</v>
      </c>
      <c r="C12" s="2" t="s">
        <v>50</v>
      </c>
      <c r="D12" s="3">
        <v>35535</v>
      </c>
      <c r="E12" s="3">
        <f ca="1">IF(DATE(YEAR(TODAY()),MONTH(D12),DAY(D12))&lt;TODAY(),DATE(YEAR(TODAY())+1,MONTH(D12),DAY(D12)),DATE(YEAR(TODAY()),MONTH(D12),DAY(D12)))</f>
        <v>44301</v>
      </c>
      <c r="F12" s="2" t="s">
        <v>21</v>
      </c>
      <c r="G12" s="4">
        <v>2</v>
      </c>
      <c r="H12" s="5">
        <v>33000</v>
      </c>
    </row>
    <row r="13" spans="1:13" x14ac:dyDescent="0.3">
      <c r="A13" s="2" t="s">
        <v>84</v>
      </c>
      <c r="B13" s="2" t="s">
        <v>7</v>
      </c>
      <c r="C13" s="2" t="s">
        <v>51</v>
      </c>
      <c r="D13" s="3">
        <v>35942</v>
      </c>
      <c r="E13" s="3">
        <f ca="1">IF(DATE(YEAR(TODAY()),MONTH(D13),DAY(D13))&lt;TODAY(),DATE(YEAR(TODAY())+1,MONTH(D13),DAY(D13)),DATE(YEAR(TODAY()),MONTH(D13),DAY(D13)))</f>
        <v>44343</v>
      </c>
      <c r="F13" s="2" t="s">
        <v>48</v>
      </c>
      <c r="G13" s="4">
        <v>2</v>
      </c>
      <c r="H13" s="5">
        <v>32000</v>
      </c>
    </row>
    <row r="14" spans="1:13" x14ac:dyDescent="0.3">
      <c r="A14" s="2" t="s">
        <v>71</v>
      </c>
      <c r="B14" s="2" t="s">
        <v>26</v>
      </c>
      <c r="C14" s="2" t="s">
        <v>27</v>
      </c>
      <c r="D14" s="3">
        <v>36040</v>
      </c>
      <c r="E14" s="3">
        <f ca="1">IF(DATE(YEAR(TODAY()),MONTH(D14),DAY(D14))&lt;TODAY(),DATE(YEAR(TODAY())+1,MONTH(D14),DAY(D14)),DATE(YEAR(TODAY()),MONTH(D14),DAY(D14)))</f>
        <v>44441</v>
      </c>
      <c r="F14" s="2" t="s">
        <v>21</v>
      </c>
      <c r="G14" s="4">
        <v>2</v>
      </c>
      <c r="H14" s="5">
        <v>28000</v>
      </c>
    </row>
    <row r="15" spans="1:13" x14ac:dyDescent="0.3">
      <c r="A15" s="2" t="s">
        <v>72</v>
      </c>
      <c r="B15" s="2" t="s">
        <v>28</v>
      </c>
      <c r="C15" s="2" t="s">
        <v>29</v>
      </c>
      <c r="D15" s="3">
        <v>36297</v>
      </c>
      <c r="E15" s="3">
        <f ca="1">IF(DATE(YEAR(TODAY()),MONTH(D15),DAY(D15))&lt;TODAY(),DATE(YEAR(TODAY())+1,MONTH(D15),DAY(D15)),DATE(YEAR(TODAY()),MONTH(D15),DAY(D15)))</f>
        <v>44333</v>
      </c>
      <c r="F15" s="2" t="s">
        <v>18</v>
      </c>
      <c r="G15" s="4">
        <v>2</v>
      </c>
      <c r="H15" s="5">
        <v>30000</v>
      </c>
    </row>
    <row r="16" spans="1:13" x14ac:dyDescent="0.3">
      <c r="A16" s="2" t="s">
        <v>68</v>
      </c>
      <c r="B16" s="2" t="s">
        <v>19</v>
      </c>
      <c r="C16" s="2" t="s">
        <v>20</v>
      </c>
      <c r="D16" s="3">
        <v>34964</v>
      </c>
      <c r="E16" s="3">
        <f ca="1">IF(DATE(YEAR(TODAY()),MONTH(D16),DAY(D16))&lt;TODAY(),DATE(YEAR(TODAY())+1,MONTH(D16),DAY(D16)),DATE(YEAR(TODAY()),MONTH(D16),DAY(D16)))</f>
        <v>44461</v>
      </c>
      <c r="F16" s="2" t="s">
        <v>21</v>
      </c>
      <c r="G16" s="4">
        <v>8</v>
      </c>
      <c r="H16" s="5">
        <v>80000</v>
      </c>
    </row>
    <row r="17" spans="1:8" x14ac:dyDescent="0.3">
      <c r="A17" s="2" t="s">
        <v>64</v>
      </c>
      <c r="B17" s="2" t="s">
        <v>10</v>
      </c>
      <c r="C17" s="2" t="s">
        <v>11</v>
      </c>
      <c r="D17" s="3">
        <v>38155</v>
      </c>
      <c r="E17" s="3">
        <f ca="1">IF(DATE(YEAR(TODAY()),MONTH(D17),DAY(D17))&lt;TODAY(),DATE(YEAR(TODAY())+1,MONTH(D17),DAY(D17)),DATE(YEAR(TODAY()),MONTH(D17),DAY(D17)))</f>
        <v>44364</v>
      </c>
      <c r="F17" s="2" t="s">
        <v>9</v>
      </c>
      <c r="G17" s="4">
        <v>3</v>
      </c>
      <c r="H17" s="5">
        <v>50000</v>
      </c>
    </row>
    <row r="18" spans="1:8" x14ac:dyDescent="0.3">
      <c r="A18" s="2" t="s">
        <v>85</v>
      </c>
      <c r="B18" s="2" t="s">
        <v>52</v>
      </c>
      <c r="C18" s="2" t="s">
        <v>53</v>
      </c>
      <c r="D18" s="3">
        <v>36910</v>
      </c>
      <c r="E18" s="3">
        <f ca="1">IF(DATE(YEAR(TODAY()),MONTH(D18),DAY(D18))&lt;TODAY(),DATE(YEAR(TODAY())+1,MONTH(D18),DAY(D18)),DATE(YEAR(TODAY()),MONTH(D18),DAY(D18)))</f>
        <v>44580</v>
      </c>
      <c r="F18" s="2" t="s">
        <v>48</v>
      </c>
      <c r="G18" s="4">
        <v>2</v>
      </c>
      <c r="H18" s="5">
        <v>35000</v>
      </c>
    </row>
    <row r="19" spans="1:8" x14ac:dyDescent="0.3">
      <c r="A19" s="2" t="s">
        <v>89</v>
      </c>
      <c r="B19" s="2" t="s">
        <v>60</v>
      </c>
      <c r="C19" s="2" t="s">
        <v>53</v>
      </c>
      <c r="D19" s="3">
        <v>38973</v>
      </c>
      <c r="E19" s="3">
        <f ca="1">IF(DATE(YEAR(TODAY()),MONTH(D19),DAY(D19))&lt;TODAY(),DATE(YEAR(TODAY())+1,MONTH(D19),DAY(D19)),DATE(YEAR(TODAY()),MONTH(D19),DAY(D19)))</f>
        <v>44452</v>
      </c>
      <c r="F19" s="2" t="s">
        <v>48</v>
      </c>
      <c r="G19" s="4">
        <v>4</v>
      </c>
      <c r="H19" s="5">
        <v>35000</v>
      </c>
    </row>
    <row r="20" spans="1:8" x14ac:dyDescent="0.3">
      <c r="A20" s="2" t="s">
        <v>86</v>
      </c>
      <c r="B20" s="2" t="s">
        <v>54</v>
      </c>
      <c r="C20" s="2" t="s">
        <v>55</v>
      </c>
      <c r="D20" s="3">
        <v>36151</v>
      </c>
      <c r="E20" s="3">
        <f ca="1">IF(DATE(YEAR(TODAY()),MONTH(D20),DAY(D20))&lt;TODAY(),DATE(YEAR(TODAY())+1,MONTH(D20),DAY(D20)),DATE(YEAR(TODAY()),MONTH(D20),DAY(D20)))</f>
        <v>44552</v>
      </c>
      <c r="F20" s="2" t="s">
        <v>48</v>
      </c>
      <c r="G20" s="4">
        <v>2</v>
      </c>
      <c r="H20" s="5">
        <v>29000</v>
      </c>
    </row>
    <row r="21" spans="1:8" x14ac:dyDescent="0.3">
      <c r="A21" s="2" t="s">
        <v>87</v>
      </c>
      <c r="B21" s="2" t="s">
        <v>56</v>
      </c>
      <c r="C21" s="2" t="s">
        <v>57</v>
      </c>
      <c r="D21" s="3">
        <v>33929</v>
      </c>
      <c r="E21" s="3">
        <f ca="1">IF(DATE(YEAR(TODAY()),MONTH(D21),DAY(D21))&lt;TODAY(),DATE(YEAR(TODAY())+1,MONTH(D21),DAY(D21)),DATE(YEAR(TODAY()),MONTH(D21),DAY(D21)))</f>
        <v>44521</v>
      </c>
      <c r="F21" s="2" t="s">
        <v>48</v>
      </c>
      <c r="G21" s="4">
        <v>2</v>
      </c>
      <c r="H21" s="5">
        <v>24000</v>
      </c>
    </row>
    <row r="22" spans="1:8" x14ac:dyDescent="0.3">
      <c r="A22" s="2" t="s">
        <v>73</v>
      </c>
      <c r="B22" s="2" t="s">
        <v>30</v>
      </c>
      <c r="C22" s="2" t="s">
        <v>31</v>
      </c>
      <c r="D22" s="3">
        <v>37156</v>
      </c>
      <c r="E22" s="3">
        <f ca="1">IF(DATE(YEAR(TODAY()),MONTH(D22),DAY(D22))&lt;TODAY(),DATE(YEAR(TODAY())+1,MONTH(D22),DAY(D22)),DATE(YEAR(TODAY()),MONTH(D22),DAY(D22)))</f>
        <v>44461</v>
      </c>
      <c r="F22" s="2" t="s">
        <v>21</v>
      </c>
      <c r="G22" s="4">
        <v>2</v>
      </c>
      <c r="H22" s="5">
        <v>40000</v>
      </c>
    </row>
    <row r="23" spans="1:8" x14ac:dyDescent="0.3">
      <c r="A23" s="2" t="s">
        <v>77</v>
      </c>
      <c r="B23" s="2" t="s">
        <v>38</v>
      </c>
      <c r="C23" s="2" t="s">
        <v>39</v>
      </c>
      <c r="D23" s="3">
        <v>31325</v>
      </c>
      <c r="E23" s="3">
        <f ca="1">IF(DATE(YEAR(TODAY()),MONTH(D23),DAY(D23))&lt;TODAY(),DATE(YEAR(TODAY())+1,MONTH(D23),DAY(D23)),DATE(YEAR(TODAY()),MONTH(D23),DAY(D23)))</f>
        <v>44474</v>
      </c>
      <c r="F23" s="2" t="s">
        <v>21</v>
      </c>
      <c r="G23" s="4">
        <v>3</v>
      </c>
      <c r="H23" s="5">
        <v>40000</v>
      </c>
    </row>
    <row r="24" spans="1:8" x14ac:dyDescent="0.3">
      <c r="A24" s="2" t="s">
        <v>65</v>
      </c>
      <c r="B24" s="2" t="s">
        <v>12</v>
      </c>
      <c r="C24" s="2" t="s">
        <v>13</v>
      </c>
      <c r="D24" s="3">
        <v>31787</v>
      </c>
      <c r="E24" s="3">
        <f ca="1">IF(DATE(YEAR(TODAY()),MONTH(D24),DAY(D24))&lt;TODAY(),DATE(YEAR(TODAY())+1,MONTH(D24),DAY(D24)),DATE(YEAR(TODAY()),MONTH(D24),DAY(D24)))</f>
        <v>44571</v>
      </c>
      <c r="F24" s="2" t="s">
        <v>9</v>
      </c>
      <c r="G24" s="4">
        <v>3</v>
      </c>
      <c r="H24" s="5">
        <v>25000</v>
      </c>
    </row>
    <row r="25" spans="1:8" x14ac:dyDescent="0.3">
      <c r="A25" s="2" t="s">
        <v>80</v>
      </c>
      <c r="B25" s="2" t="s">
        <v>14</v>
      </c>
      <c r="C25" s="2" t="s">
        <v>13</v>
      </c>
      <c r="D25" s="3">
        <v>33367</v>
      </c>
      <c r="E25" s="3">
        <f ca="1">IF(DATE(YEAR(TODAY()),MONTH(D25),DAY(D25))&lt;TODAY(),DATE(YEAR(TODAY())+1,MONTH(D25),DAY(D25)),DATE(YEAR(TODAY()),MONTH(D25),DAY(D25)))</f>
        <v>44325</v>
      </c>
      <c r="F25" s="2" t="s">
        <v>21</v>
      </c>
      <c r="G25" s="4">
        <v>4</v>
      </c>
      <c r="H25" s="5">
        <v>19000</v>
      </c>
    </row>
    <row r="26" spans="1:8" x14ac:dyDescent="0.3">
      <c r="A26" s="2" t="s">
        <v>90</v>
      </c>
      <c r="B26" s="2" t="s">
        <v>61</v>
      </c>
      <c r="C26" s="2" t="s">
        <v>62</v>
      </c>
      <c r="D26" s="3">
        <v>32492</v>
      </c>
      <c r="E26" s="3">
        <f ca="1">IF(DATE(YEAR(TODAY()),MONTH(D26),DAY(D26))&lt;TODAY(),DATE(YEAR(TODAY())+1,MONTH(D26),DAY(D26)),DATE(YEAR(TODAY()),MONTH(D26),DAY(D26)))</f>
        <v>44545</v>
      </c>
      <c r="F26" s="2" t="s">
        <v>48</v>
      </c>
      <c r="G26" s="4">
        <v>7</v>
      </c>
      <c r="H26" s="5">
        <v>45000</v>
      </c>
    </row>
    <row r="27" spans="1:8" x14ac:dyDescent="0.3">
      <c r="A27" s="2" t="s">
        <v>78</v>
      </c>
      <c r="B27" s="2" t="s">
        <v>40</v>
      </c>
      <c r="C27" s="2" t="s">
        <v>41</v>
      </c>
      <c r="D27" s="3">
        <v>31785</v>
      </c>
      <c r="E27" s="3">
        <f ca="1">IF(DATE(YEAR(TODAY()),MONTH(D27),DAY(D27))&lt;TODAY(),DATE(YEAR(TODAY())+1,MONTH(D27),DAY(D27)),DATE(YEAR(TODAY()),MONTH(D27),DAY(D27)))</f>
        <v>44569</v>
      </c>
      <c r="F27" s="2" t="s">
        <v>21</v>
      </c>
      <c r="G27" s="4">
        <v>3</v>
      </c>
      <c r="H27" s="5">
        <v>28000</v>
      </c>
    </row>
    <row r="28" spans="1:8" x14ac:dyDescent="0.3">
      <c r="A28" s="2" t="s">
        <v>74</v>
      </c>
      <c r="B28" s="2" t="s">
        <v>32</v>
      </c>
      <c r="C28" s="2" t="s">
        <v>33</v>
      </c>
      <c r="D28" s="3">
        <v>28220</v>
      </c>
      <c r="E28" s="3">
        <f ca="1">IF(DATE(YEAR(TODAY()),MONTH(D28),DAY(D28))&lt;TODAY(),DATE(YEAR(TODAY())+1,MONTH(D28),DAY(D28)),DATE(YEAR(TODAY()),MONTH(D28),DAY(D28)))</f>
        <v>44291</v>
      </c>
      <c r="F28" s="2" t="s">
        <v>21</v>
      </c>
      <c r="G28" s="4">
        <v>2</v>
      </c>
      <c r="H28" s="5">
        <v>48000</v>
      </c>
    </row>
    <row r="29" spans="1:8" x14ac:dyDescent="0.3">
      <c r="A29" s="2" t="s">
        <v>75</v>
      </c>
      <c r="B29" s="2" t="s">
        <v>34</v>
      </c>
      <c r="C29" s="2" t="s">
        <v>35</v>
      </c>
      <c r="D29" s="3">
        <v>28719</v>
      </c>
      <c r="E29" s="3">
        <f ca="1">IF(DATE(YEAR(TODAY()),MONTH(D29),DAY(D29))&lt;TODAY(),DATE(YEAR(TODAY())+1,MONTH(D29),DAY(D29)),DATE(YEAR(TODAY()),MONTH(D29),DAY(D29)))</f>
        <v>44425</v>
      </c>
      <c r="F29" s="2" t="s">
        <v>21</v>
      </c>
      <c r="G29" s="4">
        <v>2</v>
      </c>
      <c r="H29" s="5">
        <v>21000</v>
      </c>
    </row>
    <row r="30" spans="1:8" x14ac:dyDescent="0.3">
      <c r="A30" s="2" t="s">
        <v>63</v>
      </c>
      <c r="B30" s="2" t="s">
        <v>7</v>
      </c>
      <c r="C30" s="2" t="s">
        <v>8</v>
      </c>
      <c r="D30" s="3">
        <v>33926</v>
      </c>
      <c r="E30" s="3">
        <f ca="1">IF(DATE(YEAR(TODAY()),MONTH(D30),DAY(D30))&lt;TODAY(),DATE(YEAR(TODAY())+1,MONTH(D30),DAY(D30)),DATE(YEAR(TODAY()),MONTH(D30),DAY(D30)))</f>
        <v>44518</v>
      </c>
      <c r="F30" s="2" t="s">
        <v>9</v>
      </c>
      <c r="G30" s="4">
        <v>2</v>
      </c>
      <c r="H30" s="5">
        <v>23000</v>
      </c>
    </row>
    <row r="31" spans="1:8" x14ac:dyDescent="0.3">
      <c r="A31" s="2" t="s">
        <v>79</v>
      </c>
      <c r="B31" s="2" t="s">
        <v>42</v>
      </c>
      <c r="C31" s="2" t="s">
        <v>43</v>
      </c>
      <c r="D31" s="3">
        <v>30126</v>
      </c>
      <c r="E31" s="3">
        <f ca="1">IF(DATE(YEAR(TODAY()),MONTH(D31),DAY(D31))&lt;TODAY(),DATE(YEAR(TODAY())+1,MONTH(D31),DAY(D31)),DATE(YEAR(TODAY()),MONTH(D31),DAY(D31)))</f>
        <v>44371</v>
      </c>
      <c r="F31" s="2" t="s">
        <v>21</v>
      </c>
      <c r="G31" s="4">
        <v>3</v>
      </c>
      <c r="H31" s="5">
        <v>32000</v>
      </c>
    </row>
    <row r="32" spans="1:8" x14ac:dyDescent="0.3">
      <c r="A32" s="2" t="s">
        <v>76</v>
      </c>
      <c r="B32" s="2" t="s">
        <v>36</v>
      </c>
      <c r="C32" s="2" t="s">
        <v>37</v>
      </c>
      <c r="D32" s="3">
        <v>26992</v>
      </c>
      <c r="E32" s="3">
        <f ca="1">IF(DATE(YEAR(TODAY()),MONTH(D32),DAY(D32))&lt;TODAY(),DATE(YEAR(TODAY())+1,MONTH(D32),DAY(D32)),DATE(YEAR(TODAY()),MONTH(D32),DAY(D32)))</f>
        <v>44524</v>
      </c>
      <c r="F32" s="2" t="s">
        <v>21</v>
      </c>
      <c r="G32" s="4">
        <v>2</v>
      </c>
      <c r="H32" s="5">
        <v>16000</v>
      </c>
    </row>
    <row r="33" spans="1:8" x14ac:dyDescent="0.3">
      <c r="A33" s="2" t="s">
        <v>81</v>
      </c>
      <c r="B33" s="2" t="s">
        <v>44</v>
      </c>
      <c r="C33" s="2" t="s">
        <v>45</v>
      </c>
      <c r="D33" s="3">
        <v>35853</v>
      </c>
      <c r="E33" s="3">
        <f ca="1">IF(DATE(YEAR(TODAY()),MONTH(D33),DAY(D33))&lt;TODAY(),DATE(YEAR(TODAY())+1,MONTH(D33),DAY(D33)),DATE(YEAR(TODAY()),MONTH(D33),DAY(D33)))</f>
        <v>44619</v>
      </c>
      <c r="F33" s="2" t="s">
        <v>21</v>
      </c>
      <c r="G33" s="4">
        <v>4</v>
      </c>
      <c r="H33" s="5">
        <v>22000</v>
      </c>
    </row>
    <row r="34" spans="1:8" x14ac:dyDescent="0.3">
      <c r="A34" s="2" t="s">
        <v>88</v>
      </c>
      <c r="B34" s="2" t="s">
        <v>58</v>
      </c>
      <c r="C34" s="2" t="s">
        <v>59</v>
      </c>
      <c r="D34" s="3">
        <v>31655</v>
      </c>
      <c r="E34" s="3">
        <f ca="1">IF(DATE(YEAR(TODAY()),MONTH(D34),DAY(D34))&lt;TODAY(),DATE(YEAR(TODAY())+1,MONTH(D34),DAY(D34)),DATE(YEAR(TODAY()),MONTH(D34),DAY(D34)))</f>
        <v>44439</v>
      </c>
      <c r="F34" s="2" t="s">
        <v>48</v>
      </c>
      <c r="G34" s="4">
        <v>3</v>
      </c>
      <c r="H34" s="5">
        <v>32000</v>
      </c>
    </row>
  </sheetData>
  <dataValidations count="2">
    <dataValidation type="list" allowBlank="1" showInputMessage="1" showErrorMessage="1" sqref="B3:B662" xr:uid="{5AB47AF2-A276-4B37-ACB8-F90FC0843FB1}">
      <formula1>$A$7:$A$34</formula1>
    </dataValidation>
    <dataValidation type="list" allowBlank="1" showInputMessage="1" showErrorMessage="1" sqref="B2" xr:uid="{1E861387-6740-47D6-B4B4-43B228C4D9EA}">
      <formula1>Employee</formula1>
    </dataValidation>
  </dataValidation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BD655-1A7C-48C4-B76B-E50AD7687EB1}">
  <dimension ref="A1:B13"/>
  <sheetViews>
    <sheetView zoomScale="175" zoomScaleNormal="175" workbookViewId="0">
      <selection activeCell="A2" sqref="A2"/>
    </sheetView>
  </sheetViews>
  <sheetFormatPr defaultRowHeight="14.4" x14ac:dyDescent="0.3"/>
  <cols>
    <col min="1" max="2" width="15.109375" customWidth="1"/>
    <col min="3" max="3" width="17" customWidth="1"/>
  </cols>
  <sheetData>
    <row r="1" spans="1:2" x14ac:dyDescent="0.3">
      <c r="A1" s="9" t="s">
        <v>144</v>
      </c>
    </row>
    <row r="2" spans="1:2" x14ac:dyDescent="0.3">
      <c r="A2" s="26" t="s">
        <v>75</v>
      </c>
    </row>
    <row r="5" spans="1:2" x14ac:dyDescent="0.3">
      <c r="B5" s="12" t="s">
        <v>3</v>
      </c>
    </row>
    <row r="6" spans="1:2" x14ac:dyDescent="0.3">
      <c r="B6" s="37">
        <f ca="1">VLOOKUP(A2,tblEmployeeInfo,5,FALSE)</f>
        <v>44425</v>
      </c>
    </row>
    <row r="12" spans="1:2" x14ac:dyDescent="0.3">
      <c r="B12" s="9" t="s">
        <v>6</v>
      </c>
    </row>
    <row r="13" spans="1:2" x14ac:dyDescent="0.3">
      <c r="B13" s="38">
        <f>VLOOKUP(A2,tblEmployeeInfo,8,FALSE)</f>
        <v>21000</v>
      </c>
    </row>
  </sheetData>
  <dataValidations count="1">
    <dataValidation type="list" allowBlank="1" showInputMessage="1" showErrorMessage="1" sqref="A2:A5" xr:uid="{4FE3A65A-EC29-45C0-9405-8B05038CC47D}">
      <formula1>Employee</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C31E1-E2DD-41BB-939C-2CDAB7639419}">
  <dimension ref="A1:L7"/>
  <sheetViews>
    <sheetView zoomScale="160" zoomScaleNormal="160" workbookViewId="0">
      <selection activeCell="A2" sqref="A2"/>
    </sheetView>
  </sheetViews>
  <sheetFormatPr defaultRowHeight="14.4" x14ac:dyDescent="0.3"/>
  <cols>
    <col min="1" max="1" width="15.77734375" bestFit="1" customWidth="1"/>
    <col min="2" max="2" width="10.88671875" customWidth="1"/>
    <col min="3" max="3" width="9.5546875" customWidth="1"/>
    <col min="5" max="5" width="10.44140625" customWidth="1"/>
  </cols>
  <sheetData>
    <row r="1" spans="1:12" x14ac:dyDescent="0.3">
      <c r="A1" t="s">
        <v>231</v>
      </c>
      <c r="B1" t="s">
        <v>229</v>
      </c>
      <c r="C1" t="s">
        <v>234</v>
      </c>
      <c r="E1" t="s">
        <v>157</v>
      </c>
      <c r="F1" t="s">
        <v>230</v>
      </c>
      <c r="H1" t="s">
        <v>190</v>
      </c>
      <c r="K1" s="30" t="s">
        <v>257</v>
      </c>
      <c r="L1" t="s">
        <v>158</v>
      </c>
    </row>
    <row r="2" spans="1:12" x14ac:dyDescent="0.3">
      <c r="A2" t="s">
        <v>240</v>
      </c>
      <c r="B2" t="s">
        <v>244</v>
      </c>
      <c r="C2" s="27">
        <v>0.9</v>
      </c>
      <c r="E2" t="s">
        <v>235</v>
      </c>
      <c r="F2">
        <v>120</v>
      </c>
      <c r="H2" t="s">
        <v>245</v>
      </c>
      <c r="K2" s="30">
        <v>1</v>
      </c>
      <c r="L2" t="s">
        <v>276</v>
      </c>
    </row>
    <row r="3" spans="1:12" x14ac:dyDescent="0.3">
      <c r="A3" t="s">
        <v>241</v>
      </c>
      <c r="B3" t="s">
        <v>60</v>
      </c>
      <c r="C3" s="27">
        <v>1.2</v>
      </c>
      <c r="E3" t="s">
        <v>236</v>
      </c>
      <c r="F3">
        <v>75</v>
      </c>
      <c r="H3" t="s">
        <v>246</v>
      </c>
      <c r="K3" s="30">
        <v>2</v>
      </c>
      <c r="L3" t="s">
        <v>277</v>
      </c>
    </row>
    <row r="4" spans="1:12" x14ac:dyDescent="0.3">
      <c r="A4" t="s">
        <v>242</v>
      </c>
      <c r="B4" t="s">
        <v>222</v>
      </c>
      <c r="C4" s="27">
        <v>1</v>
      </c>
      <c r="E4" t="s">
        <v>237</v>
      </c>
      <c r="F4">
        <v>85</v>
      </c>
      <c r="H4" t="s">
        <v>247</v>
      </c>
    </row>
    <row r="5" spans="1:12" x14ac:dyDescent="0.3">
      <c r="A5" t="s">
        <v>243</v>
      </c>
      <c r="B5" t="s">
        <v>244</v>
      </c>
      <c r="C5" s="27">
        <v>1.1000000000000001</v>
      </c>
      <c r="E5" t="s">
        <v>238</v>
      </c>
      <c r="F5">
        <v>70</v>
      </c>
      <c r="H5" t="s">
        <v>248</v>
      </c>
    </row>
    <row r="6" spans="1:12" x14ac:dyDescent="0.3">
      <c r="A6" t="s">
        <v>251</v>
      </c>
      <c r="B6" t="s">
        <v>60</v>
      </c>
      <c r="C6" s="27">
        <v>1.2</v>
      </c>
      <c r="E6" t="s">
        <v>239</v>
      </c>
      <c r="F6">
        <v>90</v>
      </c>
    </row>
    <row r="7" spans="1:12" x14ac:dyDescent="0.3">
      <c r="A7" t="s">
        <v>296</v>
      </c>
      <c r="B7" t="s">
        <v>222</v>
      </c>
      <c r="C7" s="27">
        <v>1</v>
      </c>
    </row>
  </sheetData>
  <pageMargins left="0.7" right="0.7" top="0.75" bottom="0.75" header="0.3" footer="0.3"/>
  <tableParts count="3">
    <tablePart r:id="rId1"/>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62CCD-3A9C-41DF-8409-6539CA3B9AFD}">
  <dimension ref="A1:G5"/>
  <sheetViews>
    <sheetView zoomScale="145" zoomScaleNormal="145" workbookViewId="0">
      <selection activeCell="D2" sqref="D2"/>
    </sheetView>
  </sheetViews>
  <sheetFormatPr defaultRowHeight="14.4" x14ac:dyDescent="0.3"/>
  <cols>
    <col min="1" max="1" width="13.109375" customWidth="1"/>
    <col min="2" max="2" width="11.5546875" bestFit="1" customWidth="1"/>
    <col min="3" max="3" width="11.88671875" customWidth="1"/>
    <col min="6" max="6" width="13.109375" customWidth="1"/>
    <col min="7" max="7" width="9.6640625" bestFit="1" customWidth="1"/>
  </cols>
  <sheetData>
    <row r="1" spans="1:7" x14ac:dyDescent="0.3">
      <c r="A1" t="s">
        <v>231</v>
      </c>
      <c r="B1" t="s">
        <v>139</v>
      </c>
      <c r="C1" t="s">
        <v>190</v>
      </c>
      <c r="D1" t="s">
        <v>232</v>
      </c>
      <c r="E1" t="s">
        <v>157</v>
      </c>
      <c r="F1" t="s">
        <v>229</v>
      </c>
      <c r="G1" t="s">
        <v>233</v>
      </c>
    </row>
    <row r="2" spans="1:7" x14ac:dyDescent="0.3">
      <c r="A2" t="s">
        <v>243</v>
      </c>
      <c r="B2" s="11">
        <v>44291</v>
      </c>
      <c r="C2" s="11" t="s">
        <v>246</v>
      </c>
      <c r="D2">
        <v>8</v>
      </c>
      <c r="E2" t="s">
        <v>235</v>
      </c>
      <c r="F2" t="str">
        <f>VLOOKUP(A2,tblProjectInfo,2,FALSE)</f>
        <v>Tracy</v>
      </c>
      <c r="G2" s="47">
        <f>D2*VLOOKUP(E2,tblTypeInfo,2,FALSE)*VLOOKUP(A2,tblProjectInfo,3,FALSE)</f>
        <v>1056</v>
      </c>
    </row>
    <row r="3" spans="1:7" x14ac:dyDescent="0.3">
      <c r="A3" t="s">
        <v>242</v>
      </c>
      <c r="B3" s="11">
        <v>44384</v>
      </c>
      <c r="C3" s="11" t="s">
        <v>247</v>
      </c>
      <c r="D3">
        <v>6</v>
      </c>
      <c r="E3" t="s">
        <v>235</v>
      </c>
      <c r="F3" t="str">
        <f>VLOOKUP(A3,tblProjectInfo,2,FALSE)</f>
        <v>Shawn</v>
      </c>
      <c r="G3" s="47">
        <f>D3*VLOOKUP(E3,tblTypeInfo,2,FALSE)*VLOOKUP(A3,tblProjectInfo,3,FALSE)</f>
        <v>720</v>
      </c>
    </row>
    <row r="4" spans="1:7" x14ac:dyDescent="0.3">
      <c r="A4" t="s">
        <v>243</v>
      </c>
      <c r="B4" s="11">
        <v>44320</v>
      </c>
      <c r="C4" s="11" t="s">
        <v>246</v>
      </c>
      <c r="D4">
        <v>7</v>
      </c>
      <c r="E4" t="s">
        <v>237</v>
      </c>
      <c r="F4" t="str">
        <f>VLOOKUP(A4,tblProjectInfo,2,FALSE)</f>
        <v>Tracy</v>
      </c>
      <c r="G4" s="47">
        <f>D4*VLOOKUP(E4,tblTypeInfo,2,FALSE)*VLOOKUP(A4,tblProjectInfo,3,FALSE)</f>
        <v>654.5</v>
      </c>
    </row>
    <row r="5" spans="1:7" x14ac:dyDescent="0.3">
      <c r="A5" t="s">
        <v>242</v>
      </c>
      <c r="B5" s="11">
        <v>44384</v>
      </c>
      <c r="C5" s="11" t="s">
        <v>247</v>
      </c>
      <c r="D5">
        <v>5</v>
      </c>
      <c r="E5" t="s">
        <v>237</v>
      </c>
      <c r="F5" t="str">
        <f>VLOOKUP(A5,tblProjectInfo,2,FALSE)</f>
        <v>Shawn</v>
      </c>
      <c r="G5" s="47">
        <f>D5*VLOOKUP(E5,tblTypeInfo,2,FALSE)*VLOOKUP(A5,tblProjectInfo,3,FALSE)</f>
        <v>425</v>
      </c>
    </row>
  </sheetData>
  <dataValidations count="5">
    <dataValidation type="list" allowBlank="1" showInputMessage="1" showErrorMessage="1" sqref="A2:A5" xr:uid="{52B2E789-904B-4566-9E71-053BD049613B}">
      <formula1>Project</formula1>
    </dataValidation>
    <dataValidation type="date" allowBlank="1" showInputMessage="1" showErrorMessage="1" error="Can't you read?" prompt="Enter date as m/d" sqref="B2:B5" xr:uid="{01B01573-8697-41AB-B7AC-D926F3A8E95C}">
      <formula1>44197</formula1>
      <formula2>44561</formula2>
    </dataValidation>
    <dataValidation type="list" allowBlank="1" showInputMessage="1" showErrorMessage="1" sqref="C2:C5" xr:uid="{49A838DF-E94A-45C9-9517-EC61726B18BD}">
      <formula1>Staff</formula1>
    </dataValidation>
    <dataValidation type="whole" operator="greaterThan" allowBlank="1" showInputMessage="1" showErrorMessage="1" sqref="D2:D5" xr:uid="{A32B062C-288D-471A-8968-844B1C22A29A}">
      <formula1>0</formula1>
    </dataValidation>
    <dataValidation type="list" allowBlank="1" showInputMessage="1" showErrorMessage="1" sqref="E2:E5" xr:uid="{9F3630BE-9DC8-4671-9181-494D104B1A90}">
      <formula1>Type</formula1>
    </dataValidation>
  </dataValidation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E36AC-6D9F-42FA-A86B-E68A58F4F723}">
  <dimension ref="A6:K173"/>
  <sheetViews>
    <sheetView zoomScale="145" zoomScaleNormal="145" workbookViewId="0">
      <selection activeCell="B8" sqref="B8"/>
    </sheetView>
  </sheetViews>
  <sheetFormatPr defaultRowHeight="14.4" x14ac:dyDescent="0.3"/>
  <cols>
    <col min="1" max="1" width="20.77734375" customWidth="1"/>
    <col min="2" max="2" width="11.5546875" bestFit="1" customWidth="1"/>
    <col min="3" max="3" width="11.88671875" customWidth="1"/>
    <col min="5" max="5" width="17.6640625" customWidth="1"/>
    <col min="6" max="6" width="11.5546875" bestFit="1" customWidth="1"/>
    <col min="7" max="7" width="12.6640625" customWidth="1"/>
    <col min="8" max="8" width="13.21875" customWidth="1"/>
    <col min="9" max="9" width="10.5546875" customWidth="1"/>
  </cols>
  <sheetData>
    <row r="6" spans="1:11" x14ac:dyDescent="0.3">
      <c r="A6" t="s">
        <v>231</v>
      </c>
      <c r="B6" t="s">
        <v>139</v>
      </c>
      <c r="C6" t="s">
        <v>190</v>
      </c>
      <c r="D6" t="s">
        <v>232</v>
      </c>
      <c r="E6" t="s">
        <v>157</v>
      </c>
      <c r="F6" t="s">
        <v>229</v>
      </c>
      <c r="G6" t="s">
        <v>234</v>
      </c>
      <c r="H6" t="s">
        <v>233</v>
      </c>
      <c r="I6" t="s">
        <v>249</v>
      </c>
      <c r="K6" t="s">
        <v>275</v>
      </c>
    </row>
    <row r="7" spans="1:11" x14ac:dyDescent="0.3">
      <c r="A7" t="s">
        <v>240</v>
      </c>
      <c r="B7" s="11">
        <v>44211</v>
      </c>
      <c r="C7" t="s">
        <v>246</v>
      </c>
      <c r="D7">
        <v>9</v>
      </c>
      <c r="E7" t="s">
        <v>238</v>
      </c>
      <c r="F7" t="str">
        <f>VLOOKUP(A7,tblProjectInfo,2,FALSE)</f>
        <v>Tracy</v>
      </c>
      <c r="G7" s="48">
        <f>VLOOKUP(A7,tblProjectInfo,3,FALSE)</f>
        <v>0.9</v>
      </c>
      <c r="H7" s="47">
        <f>D7*VLOOKUP(E7,tblTypeInfo,2,FALSE)</f>
        <v>630</v>
      </c>
      <c r="I7" s="47">
        <f>0.07*H7</f>
        <v>44.1</v>
      </c>
    </row>
    <row r="8" spans="1:11" x14ac:dyDescent="0.3">
      <c r="A8" t="s">
        <v>242</v>
      </c>
      <c r="B8" s="11">
        <v>44198</v>
      </c>
      <c r="C8" t="s">
        <v>248</v>
      </c>
      <c r="D8">
        <v>9</v>
      </c>
      <c r="E8" t="s">
        <v>236</v>
      </c>
      <c r="F8" t="str">
        <f>VLOOKUP(A8,tblProjectInfo,2,FALSE)</f>
        <v>Shawn</v>
      </c>
      <c r="G8" s="48">
        <f>VLOOKUP(A8,tblProjectInfo,3,FALSE)</f>
        <v>1</v>
      </c>
      <c r="H8" s="47">
        <f>D8*VLOOKUP(E8,tblTypeInfo,2,FALSE)</f>
        <v>675</v>
      </c>
      <c r="I8" s="47">
        <f>0.07*H8</f>
        <v>47.250000000000007</v>
      </c>
    </row>
    <row r="9" spans="1:11" x14ac:dyDescent="0.3">
      <c r="A9" t="s">
        <v>242</v>
      </c>
      <c r="B9" s="11">
        <v>44199</v>
      </c>
      <c r="C9" t="s">
        <v>245</v>
      </c>
      <c r="D9">
        <v>2</v>
      </c>
      <c r="E9" t="s">
        <v>235</v>
      </c>
      <c r="F9" t="str">
        <f>VLOOKUP(A9,tblProjectInfo,2,FALSE)</f>
        <v>Shawn</v>
      </c>
      <c r="G9" s="48">
        <f>VLOOKUP(A9,tblProjectInfo,3,FALSE)</f>
        <v>1</v>
      </c>
      <c r="H9" s="47">
        <f>D9*VLOOKUP(E9,tblTypeInfo,2,FALSE)</f>
        <v>240</v>
      </c>
      <c r="I9" s="47">
        <f>0.07*H9</f>
        <v>16.8</v>
      </c>
    </row>
    <row r="10" spans="1:11" x14ac:dyDescent="0.3">
      <c r="A10" t="s">
        <v>241</v>
      </c>
      <c r="B10" s="11">
        <v>44204</v>
      </c>
      <c r="C10" t="s">
        <v>246</v>
      </c>
      <c r="D10">
        <v>4</v>
      </c>
      <c r="E10" t="s">
        <v>238</v>
      </c>
      <c r="F10" t="str">
        <f>VLOOKUP(A10,tblProjectInfo,2,FALSE)</f>
        <v>Fred</v>
      </c>
      <c r="G10" s="48">
        <f>VLOOKUP(A10,tblProjectInfo,3,FALSE)</f>
        <v>1.2</v>
      </c>
      <c r="H10" s="47">
        <f>D10*VLOOKUP(E10,tblTypeInfo,2,FALSE)</f>
        <v>280</v>
      </c>
      <c r="I10" s="47">
        <f>0.07*H10</f>
        <v>19.600000000000001</v>
      </c>
    </row>
    <row r="11" spans="1:11" x14ac:dyDescent="0.3">
      <c r="A11" t="s">
        <v>242</v>
      </c>
      <c r="B11" s="11">
        <v>44200</v>
      </c>
      <c r="C11" t="s">
        <v>246</v>
      </c>
      <c r="D11">
        <v>5</v>
      </c>
      <c r="E11" t="s">
        <v>239</v>
      </c>
      <c r="F11" t="str">
        <f>VLOOKUP(A11,tblProjectInfo,2,FALSE)</f>
        <v>Shawn</v>
      </c>
      <c r="G11" s="48">
        <f>VLOOKUP(A11,tblProjectInfo,3,FALSE)</f>
        <v>1</v>
      </c>
      <c r="H11" s="47">
        <f>D11*VLOOKUP(E11,tblTypeInfo,2,FALSE)</f>
        <v>450</v>
      </c>
      <c r="I11" s="47">
        <f>0.07*H11</f>
        <v>31.500000000000004</v>
      </c>
    </row>
    <row r="12" spans="1:11" x14ac:dyDescent="0.3">
      <c r="A12" t="s">
        <v>251</v>
      </c>
      <c r="B12" s="11">
        <v>44200</v>
      </c>
      <c r="C12" t="s">
        <v>246</v>
      </c>
      <c r="D12">
        <v>10</v>
      </c>
      <c r="E12" t="s">
        <v>236</v>
      </c>
      <c r="F12" t="str">
        <f>VLOOKUP(A12,tblProjectInfo,2,FALSE)</f>
        <v>Fred</v>
      </c>
      <c r="G12" s="48">
        <f>VLOOKUP(A12,tblProjectInfo,3,FALSE)</f>
        <v>1.2</v>
      </c>
      <c r="H12" s="47">
        <f>D12*VLOOKUP(E12,tblTypeInfo,2,FALSE)</f>
        <v>750</v>
      </c>
      <c r="I12" s="47">
        <f>0.07*H12</f>
        <v>52.500000000000007</v>
      </c>
    </row>
    <row r="13" spans="1:11" x14ac:dyDescent="0.3">
      <c r="A13" t="s">
        <v>242</v>
      </c>
      <c r="B13" s="11">
        <v>44200</v>
      </c>
      <c r="C13" t="s">
        <v>246</v>
      </c>
      <c r="D13">
        <v>7</v>
      </c>
      <c r="E13" t="s">
        <v>236</v>
      </c>
      <c r="F13" t="str">
        <f>VLOOKUP(A13,tblProjectInfo,2,FALSE)</f>
        <v>Shawn</v>
      </c>
      <c r="G13" s="48">
        <f>VLOOKUP(A13,tblProjectInfo,3,FALSE)</f>
        <v>1</v>
      </c>
      <c r="H13" s="47">
        <f>D13*VLOOKUP(E13,tblTypeInfo,2,FALSE)</f>
        <v>525</v>
      </c>
      <c r="I13" s="47">
        <f>0.07*H13</f>
        <v>36.75</v>
      </c>
    </row>
    <row r="14" spans="1:11" x14ac:dyDescent="0.3">
      <c r="A14" t="s">
        <v>251</v>
      </c>
      <c r="B14" s="11">
        <v>44201</v>
      </c>
      <c r="C14" t="s">
        <v>246</v>
      </c>
      <c r="D14">
        <v>9</v>
      </c>
      <c r="E14" t="s">
        <v>235</v>
      </c>
      <c r="F14" t="str">
        <f>VLOOKUP(A14,tblProjectInfo,2,FALSE)</f>
        <v>Fred</v>
      </c>
      <c r="G14" s="48">
        <f>VLOOKUP(A14,tblProjectInfo,3,FALSE)</f>
        <v>1.2</v>
      </c>
      <c r="H14" s="47">
        <f>D14*VLOOKUP(E14,tblTypeInfo,2,FALSE)</f>
        <v>1080</v>
      </c>
      <c r="I14" s="47">
        <f>0.07*H14</f>
        <v>75.600000000000009</v>
      </c>
    </row>
    <row r="15" spans="1:11" x14ac:dyDescent="0.3">
      <c r="A15" t="s">
        <v>241</v>
      </c>
      <c r="B15" s="11">
        <v>44210</v>
      </c>
      <c r="C15" t="s">
        <v>246</v>
      </c>
      <c r="D15">
        <v>1</v>
      </c>
      <c r="E15" t="s">
        <v>238</v>
      </c>
      <c r="F15" t="str">
        <f>VLOOKUP(A15,tblProjectInfo,2,FALSE)</f>
        <v>Fred</v>
      </c>
      <c r="G15" s="48">
        <f>VLOOKUP(A15,tblProjectInfo,3,FALSE)</f>
        <v>1.2</v>
      </c>
      <c r="H15" s="47">
        <f>D15*VLOOKUP(E15,tblTypeInfo,2,FALSE)</f>
        <v>70</v>
      </c>
      <c r="I15" s="47">
        <f>0.07*H15</f>
        <v>4.9000000000000004</v>
      </c>
    </row>
    <row r="16" spans="1:11" x14ac:dyDescent="0.3">
      <c r="A16" t="s">
        <v>242</v>
      </c>
      <c r="B16" s="11">
        <v>44202</v>
      </c>
      <c r="C16" t="s">
        <v>246</v>
      </c>
      <c r="D16">
        <v>5</v>
      </c>
      <c r="E16" t="s">
        <v>235</v>
      </c>
      <c r="F16" t="str">
        <f>VLOOKUP(A16,tblProjectInfo,2,FALSE)</f>
        <v>Shawn</v>
      </c>
      <c r="G16" s="48">
        <f>VLOOKUP(A16,tblProjectInfo,3,FALSE)</f>
        <v>1</v>
      </c>
      <c r="H16" s="47">
        <f>D16*VLOOKUP(E16,tblTypeInfo,2,FALSE)</f>
        <v>600</v>
      </c>
      <c r="I16" s="47">
        <f>0.07*H16</f>
        <v>42.000000000000007</v>
      </c>
    </row>
    <row r="17" spans="1:9" x14ac:dyDescent="0.3">
      <c r="A17" t="s">
        <v>242</v>
      </c>
      <c r="B17" s="11">
        <v>44202</v>
      </c>
      <c r="C17" t="s">
        <v>247</v>
      </c>
      <c r="D17">
        <v>2</v>
      </c>
      <c r="E17" t="s">
        <v>235</v>
      </c>
      <c r="F17" t="str">
        <f>VLOOKUP(A17,tblProjectInfo,2,FALSE)</f>
        <v>Shawn</v>
      </c>
      <c r="G17" s="48">
        <f>VLOOKUP(A17,tblProjectInfo,3,FALSE)</f>
        <v>1</v>
      </c>
      <c r="H17" s="47">
        <f>D17*VLOOKUP(E17,tblTypeInfo,2,FALSE)</f>
        <v>240</v>
      </c>
      <c r="I17" s="47">
        <f>0.07*H17</f>
        <v>16.8</v>
      </c>
    </row>
    <row r="18" spans="1:9" x14ac:dyDescent="0.3">
      <c r="A18" t="s">
        <v>251</v>
      </c>
      <c r="B18" s="11">
        <v>44202</v>
      </c>
      <c r="C18" t="s">
        <v>245</v>
      </c>
      <c r="D18">
        <v>5</v>
      </c>
      <c r="E18" t="s">
        <v>239</v>
      </c>
      <c r="F18" t="str">
        <f>VLOOKUP(A18,tblProjectInfo,2,FALSE)</f>
        <v>Fred</v>
      </c>
      <c r="G18" s="48">
        <f>VLOOKUP(A18,tblProjectInfo,3,FALSE)</f>
        <v>1.2</v>
      </c>
      <c r="H18" s="47">
        <f>D18*VLOOKUP(E18,tblTypeInfo,2,FALSE)</f>
        <v>450</v>
      </c>
      <c r="I18" s="47">
        <f>0.07*H18</f>
        <v>31.500000000000004</v>
      </c>
    </row>
    <row r="19" spans="1:9" x14ac:dyDescent="0.3">
      <c r="A19" t="s">
        <v>242</v>
      </c>
      <c r="B19" s="11">
        <v>44202</v>
      </c>
      <c r="C19" t="s">
        <v>248</v>
      </c>
      <c r="D19">
        <v>10</v>
      </c>
      <c r="E19" t="s">
        <v>238</v>
      </c>
      <c r="F19" t="str">
        <f>VLOOKUP(A19,tblProjectInfo,2,FALSE)</f>
        <v>Shawn</v>
      </c>
      <c r="G19" s="48">
        <f>VLOOKUP(A19,tblProjectInfo,3,FALSE)</f>
        <v>1</v>
      </c>
      <c r="H19" s="47">
        <f>D19*VLOOKUP(E19,tblTypeInfo,2,FALSE)</f>
        <v>700</v>
      </c>
      <c r="I19" s="47">
        <f>0.07*H19</f>
        <v>49.000000000000007</v>
      </c>
    </row>
    <row r="20" spans="1:9" x14ac:dyDescent="0.3">
      <c r="A20" t="s">
        <v>242</v>
      </c>
      <c r="B20" s="11">
        <v>44202</v>
      </c>
      <c r="C20" t="s">
        <v>248</v>
      </c>
      <c r="D20">
        <v>1</v>
      </c>
      <c r="E20" t="s">
        <v>235</v>
      </c>
      <c r="F20" t="str">
        <f>VLOOKUP(A20,tblProjectInfo,2,FALSE)</f>
        <v>Shawn</v>
      </c>
      <c r="G20" s="48">
        <f>VLOOKUP(A20,tblProjectInfo,3,FALSE)</f>
        <v>1</v>
      </c>
      <c r="H20" s="47">
        <f>D20*VLOOKUP(E20,tblTypeInfo,2,FALSE)</f>
        <v>120</v>
      </c>
      <c r="I20" s="47">
        <f>0.07*H20</f>
        <v>8.4</v>
      </c>
    </row>
    <row r="21" spans="1:9" x14ac:dyDescent="0.3">
      <c r="A21" t="s">
        <v>240</v>
      </c>
      <c r="B21" s="11">
        <v>44218</v>
      </c>
      <c r="C21" t="s">
        <v>248</v>
      </c>
      <c r="D21">
        <v>5</v>
      </c>
      <c r="E21" t="s">
        <v>238</v>
      </c>
      <c r="F21" t="str">
        <f>VLOOKUP(A21,tblProjectInfo,2,FALSE)</f>
        <v>Tracy</v>
      </c>
      <c r="G21" s="48">
        <f>VLOOKUP(A21,tblProjectInfo,3,FALSE)</f>
        <v>0.9</v>
      </c>
      <c r="H21" s="47">
        <f>D21*VLOOKUP(E21,tblTypeInfo,2,FALSE)</f>
        <v>350</v>
      </c>
      <c r="I21" s="47">
        <f>0.07*H21</f>
        <v>24.500000000000004</v>
      </c>
    </row>
    <row r="22" spans="1:9" x14ac:dyDescent="0.3">
      <c r="A22" t="s">
        <v>241</v>
      </c>
      <c r="B22" s="11">
        <v>44213</v>
      </c>
      <c r="C22" t="s">
        <v>247</v>
      </c>
      <c r="D22">
        <v>4</v>
      </c>
      <c r="E22" t="s">
        <v>238</v>
      </c>
      <c r="F22" t="str">
        <f>VLOOKUP(A22,tblProjectInfo,2,FALSE)</f>
        <v>Fred</v>
      </c>
      <c r="G22" s="48">
        <f>VLOOKUP(A22,tblProjectInfo,3,FALSE)</f>
        <v>1.2</v>
      </c>
      <c r="H22" s="47">
        <f>D22*VLOOKUP(E22,tblTypeInfo,2,FALSE)</f>
        <v>280</v>
      </c>
      <c r="I22" s="47">
        <f>0.07*H22</f>
        <v>19.600000000000001</v>
      </c>
    </row>
    <row r="23" spans="1:9" x14ac:dyDescent="0.3">
      <c r="A23" t="s">
        <v>242</v>
      </c>
      <c r="B23" s="11">
        <v>44203</v>
      </c>
      <c r="C23" t="s">
        <v>245</v>
      </c>
      <c r="D23">
        <v>2</v>
      </c>
      <c r="E23" t="s">
        <v>235</v>
      </c>
      <c r="F23" t="str">
        <f>VLOOKUP(A23,tblProjectInfo,2,FALSE)</f>
        <v>Shawn</v>
      </c>
      <c r="G23" s="48">
        <f>VLOOKUP(A23,tblProjectInfo,3,FALSE)</f>
        <v>1</v>
      </c>
      <c r="H23" s="47">
        <f>D23*VLOOKUP(E23,tblTypeInfo,2,FALSE)</f>
        <v>240</v>
      </c>
      <c r="I23" s="47">
        <f>0.07*H23</f>
        <v>16.8</v>
      </c>
    </row>
    <row r="24" spans="1:9" x14ac:dyDescent="0.3">
      <c r="A24" t="s">
        <v>241</v>
      </c>
      <c r="B24" s="11">
        <v>44211</v>
      </c>
      <c r="C24" t="s">
        <v>248</v>
      </c>
      <c r="D24">
        <v>5</v>
      </c>
      <c r="E24" t="s">
        <v>239</v>
      </c>
      <c r="F24" t="str">
        <f>VLOOKUP(A24,tblProjectInfo,2,FALSE)</f>
        <v>Fred</v>
      </c>
      <c r="G24" s="48">
        <f>VLOOKUP(A24,tblProjectInfo,3,FALSE)</f>
        <v>1.2</v>
      </c>
      <c r="H24" s="47">
        <f>D24*VLOOKUP(E24,tblTypeInfo,2,FALSE)</f>
        <v>450</v>
      </c>
      <c r="I24" s="47">
        <f>0.07*H24</f>
        <v>31.500000000000004</v>
      </c>
    </row>
    <row r="25" spans="1:9" x14ac:dyDescent="0.3">
      <c r="A25" t="s">
        <v>251</v>
      </c>
      <c r="B25" s="11">
        <v>44205</v>
      </c>
      <c r="C25" t="s">
        <v>245</v>
      </c>
      <c r="D25">
        <v>7</v>
      </c>
      <c r="E25" t="s">
        <v>235</v>
      </c>
      <c r="F25" t="str">
        <f>VLOOKUP(A25,tblProjectInfo,2,FALSE)</f>
        <v>Fred</v>
      </c>
      <c r="G25" s="48">
        <f>VLOOKUP(A25,tblProjectInfo,3,FALSE)</f>
        <v>1.2</v>
      </c>
      <c r="H25" s="47">
        <f>D25*VLOOKUP(E25,tblTypeInfo,2,FALSE)</f>
        <v>840</v>
      </c>
      <c r="I25" s="47">
        <f>0.07*H25</f>
        <v>58.800000000000004</v>
      </c>
    </row>
    <row r="26" spans="1:9" x14ac:dyDescent="0.3">
      <c r="A26" t="s">
        <v>240</v>
      </c>
      <c r="B26" s="11">
        <v>44211</v>
      </c>
      <c r="C26" t="s">
        <v>246</v>
      </c>
      <c r="D26">
        <v>2</v>
      </c>
      <c r="E26" t="s">
        <v>239</v>
      </c>
      <c r="F26" t="str">
        <f>VLOOKUP(A26,tblProjectInfo,2,FALSE)</f>
        <v>Tracy</v>
      </c>
      <c r="G26" s="48">
        <f>VLOOKUP(A26,tblProjectInfo,3,FALSE)</f>
        <v>0.9</v>
      </c>
      <c r="H26" s="47">
        <f>D26*VLOOKUP(E26,tblTypeInfo,2,FALSE)</f>
        <v>180</v>
      </c>
      <c r="I26" s="47">
        <f>0.07*H26</f>
        <v>12.600000000000001</v>
      </c>
    </row>
    <row r="27" spans="1:9" x14ac:dyDescent="0.3">
      <c r="A27" t="s">
        <v>240</v>
      </c>
      <c r="B27" s="11">
        <v>44212</v>
      </c>
      <c r="C27" t="s">
        <v>245</v>
      </c>
      <c r="D27">
        <v>9</v>
      </c>
      <c r="E27" t="s">
        <v>239</v>
      </c>
      <c r="F27" t="str">
        <f>VLOOKUP(A27,tblProjectInfo,2,FALSE)</f>
        <v>Tracy</v>
      </c>
      <c r="G27" s="48">
        <f>VLOOKUP(A27,tblProjectInfo,3,FALSE)</f>
        <v>0.9</v>
      </c>
      <c r="H27" s="47">
        <f>D27*VLOOKUP(E27,tblTypeInfo,2,FALSE)</f>
        <v>810</v>
      </c>
      <c r="I27" s="47">
        <f>0.07*H27</f>
        <v>56.7</v>
      </c>
    </row>
    <row r="28" spans="1:9" x14ac:dyDescent="0.3">
      <c r="A28" t="s">
        <v>241</v>
      </c>
      <c r="B28" s="11">
        <v>44219</v>
      </c>
      <c r="C28" t="s">
        <v>245</v>
      </c>
      <c r="D28">
        <v>6</v>
      </c>
      <c r="E28" t="s">
        <v>239</v>
      </c>
      <c r="F28" t="str">
        <f>VLOOKUP(A28,tblProjectInfo,2,FALSE)</f>
        <v>Fred</v>
      </c>
      <c r="G28" s="48">
        <f>VLOOKUP(A28,tblProjectInfo,3,FALSE)</f>
        <v>1.2</v>
      </c>
      <c r="H28" s="47">
        <f>D28*VLOOKUP(E28,tblTypeInfo,2,FALSE)</f>
        <v>540</v>
      </c>
      <c r="I28" s="47">
        <f>0.07*H28</f>
        <v>37.800000000000004</v>
      </c>
    </row>
    <row r="29" spans="1:9" x14ac:dyDescent="0.3">
      <c r="A29" t="s">
        <v>242</v>
      </c>
      <c r="B29" s="11">
        <v>44206</v>
      </c>
      <c r="C29" t="s">
        <v>248</v>
      </c>
      <c r="D29">
        <v>1</v>
      </c>
      <c r="E29" t="s">
        <v>235</v>
      </c>
      <c r="F29" t="str">
        <f>VLOOKUP(A29,tblProjectInfo,2,FALSE)</f>
        <v>Shawn</v>
      </c>
      <c r="G29" s="48">
        <f>VLOOKUP(A29,tblProjectInfo,3,FALSE)</f>
        <v>1</v>
      </c>
      <c r="H29" s="47">
        <f>D29*VLOOKUP(E29,tblTypeInfo,2,FALSE)</f>
        <v>120</v>
      </c>
      <c r="I29" s="47">
        <f>0.07*H29</f>
        <v>8.4</v>
      </c>
    </row>
    <row r="30" spans="1:9" x14ac:dyDescent="0.3">
      <c r="A30" t="s">
        <v>242</v>
      </c>
      <c r="B30" s="11">
        <v>44207</v>
      </c>
      <c r="C30" t="s">
        <v>245</v>
      </c>
      <c r="D30">
        <v>2</v>
      </c>
      <c r="E30" t="s">
        <v>237</v>
      </c>
      <c r="F30" t="str">
        <f>VLOOKUP(A30,tblProjectInfo,2,FALSE)</f>
        <v>Shawn</v>
      </c>
      <c r="G30" s="48">
        <f>VLOOKUP(A30,tblProjectInfo,3,FALSE)</f>
        <v>1</v>
      </c>
      <c r="H30" s="47">
        <f>D30*VLOOKUP(E30,tblTypeInfo,2,FALSE)</f>
        <v>170</v>
      </c>
      <c r="I30" s="47">
        <f>0.07*H30</f>
        <v>11.9</v>
      </c>
    </row>
    <row r="31" spans="1:9" x14ac:dyDescent="0.3">
      <c r="A31" t="s">
        <v>241</v>
      </c>
      <c r="B31" s="11">
        <v>44206</v>
      </c>
      <c r="C31" t="s">
        <v>245</v>
      </c>
      <c r="D31">
        <v>4</v>
      </c>
      <c r="E31" t="s">
        <v>235</v>
      </c>
      <c r="F31" t="str">
        <f>VLOOKUP(A31,tblProjectInfo,2,FALSE)</f>
        <v>Fred</v>
      </c>
      <c r="G31" s="48">
        <f>VLOOKUP(A31,tblProjectInfo,3,FALSE)</f>
        <v>1.2</v>
      </c>
      <c r="H31" s="47">
        <f>D31*VLOOKUP(E31,tblTypeInfo,2,FALSE)</f>
        <v>480</v>
      </c>
      <c r="I31" s="47">
        <f>0.07*H31</f>
        <v>33.6</v>
      </c>
    </row>
    <row r="32" spans="1:9" x14ac:dyDescent="0.3">
      <c r="A32" t="s">
        <v>242</v>
      </c>
      <c r="B32" s="11">
        <v>44207</v>
      </c>
      <c r="C32" t="s">
        <v>246</v>
      </c>
      <c r="D32">
        <v>8</v>
      </c>
      <c r="E32" t="s">
        <v>237</v>
      </c>
      <c r="F32" t="str">
        <f>VLOOKUP(A32,tblProjectInfo,2,FALSE)</f>
        <v>Shawn</v>
      </c>
      <c r="G32" s="48">
        <f>VLOOKUP(A32,tblProjectInfo,3,FALSE)</f>
        <v>1</v>
      </c>
      <c r="H32" s="47">
        <f>D32*VLOOKUP(E32,tblTypeInfo,2,FALSE)</f>
        <v>680</v>
      </c>
      <c r="I32" s="47">
        <f>0.07*H32</f>
        <v>47.6</v>
      </c>
    </row>
    <row r="33" spans="1:9" x14ac:dyDescent="0.3">
      <c r="A33" t="s">
        <v>240</v>
      </c>
      <c r="B33" s="11">
        <v>44219</v>
      </c>
      <c r="C33" t="s">
        <v>247</v>
      </c>
      <c r="D33">
        <v>9</v>
      </c>
      <c r="E33" t="s">
        <v>239</v>
      </c>
      <c r="F33" t="str">
        <f>VLOOKUP(A33,tblProjectInfo,2,FALSE)</f>
        <v>Tracy</v>
      </c>
      <c r="G33" s="48">
        <f>VLOOKUP(A33,tblProjectInfo,3,FALSE)</f>
        <v>0.9</v>
      </c>
      <c r="H33" s="47">
        <f>D33*VLOOKUP(E33,tblTypeInfo,2,FALSE)</f>
        <v>810</v>
      </c>
      <c r="I33" s="47">
        <f>0.07*H33</f>
        <v>56.7</v>
      </c>
    </row>
    <row r="34" spans="1:9" x14ac:dyDescent="0.3">
      <c r="A34" t="s">
        <v>241</v>
      </c>
      <c r="B34" s="11">
        <v>44211</v>
      </c>
      <c r="C34" t="s">
        <v>245</v>
      </c>
      <c r="D34">
        <v>9</v>
      </c>
      <c r="E34" t="s">
        <v>235</v>
      </c>
      <c r="F34" t="str">
        <f>VLOOKUP(A34,tblProjectInfo,2,FALSE)</f>
        <v>Fred</v>
      </c>
      <c r="G34" s="48">
        <f>VLOOKUP(A34,tblProjectInfo,3,FALSE)</f>
        <v>1.2</v>
      </c>
      <c r="H34" s="47">
        <f>D34*VLOOKUP(E34,tblTypeInfo,2,FALSE)</f>
        <v>1080</v>
      </c>
      <c r="I34" s="47">
        <f>0.07*H34</f>
        <v>75.600000000000009</v>
      </c>
    </row>
    <row r="35" spans="1:9" x14ac:dyDescent="0.3">
      <c r="A35" t="s">
        <v>240</v>
      </c>
      <c r="B35" s="11">
        <v>44227</v>
      </c>
      <c r="C35" t="s">
        <v>245</v>
      </c>
      <c r="D35">
        <v>7</v>
      </c>
      <c r="E35" t="s">
        <v>239</v>
      </c>
      <c r="F35" t="str">
        <f>VLOOKUP(A35,tblProjectInfo,2,FALSE)</f>
        <v>Tracy</v>
      </c>
      <c r="G35" s="48">
        <f>VLOOKUP(A35,tblProjectInfo,3,FALSE)</f>
        <v>0.9</v>
      </c>
      <c r="H35" s="47">
        <f>D35*VLOOKUP(E35,tblTypeInfo,2,FALSE)</f>
        <v>630</v>
      </c>
      <c r="I35" s="47">
        <f>0.07*H35</f>
        <v>44.1</v>
      </c>
    </row>
    <row r="36" spans="1:9" x14ac:dyDescent="0.3">
      <c r="A36" t="s">
        <v>242</v>
      </c>
      <c r="B36" s="11">
        <v>44210</v>
      </c>
      <c r="C36" t="s">
        <v>246</v>
      </c>
      <c r="D36">
        <v>5</v>
      </c>
      <c r="E36" t="s">
        <v>235</v>
      </c>
      <c r="F36" t="str">
        <f>VLOOKUP(A36,tblProjectInfo,2,FALSE)</f>
        <v>Shawn</v>
      </c>
      <c r="G36" s="48">
        <f>VLOOKUP(A36,tblProjectInfo,3,FALSE)</f>
        <v>1</v>
      </c>
      <c r="H36" s="47">
        <f>D36*VLOOKUP(E36,tblTypeInfo,2,FALSE)</f>
        <v>600</v>
      </c>
      <c r="I36" s="47">
        <f>0.07*H36</f>
        <v>42.000000000000007</v>
      </c>
    </row>
    <row r="37" spans="1:9" x14ac:dyDescent="0.3">
      <c r="A37" t="s">
        <v>251</v>
      </c>
      <c r="B37" s="11">
        <v>44211</v>
      </c>
      <c r="C37" t="s">
        <v>248</v>
      </c>
      <c r="D37">
        <v>5</v>
      </c>
      <c r="E37" t="s">
        <v>236</v>
      </c>
      <c r="F37" t="str">
        <f>VLOOKUP(A37,tblProjectInfo,2,FALSE)</f>
        <v>Fred</v>
      </c>
      <c r="G37" s="48">
        <f>VLOOKUP(A37,tblProjectInfo,3,FALSE)</f>
        <v>1.2</v>
      </c>
      <c r="H37" s="47">
        <f>D37*VLOOKUP(E37,tblTypeInfo,2,FALSE)</f>
        <v>375</v>
      </c>
      <c r="I37" s="47">
        <f>0.07*H37</f>
        <v>26.250000000000004</v>
      </c>
    </row>
    <row r="38" spans="1:9" x14ac:dyDescent="0.3">
      <c r="A38" t="s">
        <v>241</v>
      </c>
      <c r="B38" s="11">
        <v>44223</v>
      </c>
      <c r="C38" t="s">
        <v>247</v>
      </c>
      <c r="D38">
        <v>5</v>
      </c>
      <c r="E38" t="s">
        <v>235</v>
      </c>
      <c r="F38" t="str">
        <f>VLOOKUP(A38,tblProjectInfo,2,FALSE)</f>
        <v>Fred</v>
      </c>
      <c r="G38" s="48">
        <f>VLOOKUP(A38,tblProjectInfo,3,FALSE)</f>
        <v>1.2</v>
      </c>
      <c r="H38" s="47">
        <f>D38*VLOOKUP(E38,tblTypeInfo,2,FALSE)</f>
        <v>600</v>
      </c>
      <c r="I38" s="47">
        <f>0.07*H38</f>
        <v>42.000000000000007</v>
      </c>
    </row>
    <row r="39" spans="1:9" x14ac:dyDescent="0.3">
      <c r="A39" t="s">
        <v>240</v>
      </c>
      <c r="B39" s="11">
        <v>44202</v>
      </c>
      <c r="C39" t="s">
        <v>247</v>
      </c>
      <c r="D39">
        <v>10</v>
      </c>
      <c r="E39" t="s">
        <v>235</v>
      </c>
      <c r="F39" t="str">
        <f>VLOOKUP(A39,tblProjectInfo,2,FALSE)</f>
        <v>Tracy</v>
      </c>
      <c r="G39" s="48">
        <f>VLOOKUP(A39,tblProjectInfo,3,FALSE)</f>
        <v>0.9</v>
      </c>
      <c r="H39" s="47">
        <f>D39*VLOOKUP(E39,tblTypeInfo,2,FALSE)</f>
        <v>1200</v>
      </c>
      <c r="I39" s="47">
        <f>0.07*H39</f>
        <v>84.000000000000014</v>
      </c>
    </row>
    <row r="40" spans="1:9" x14ac:dyDescent="0.3">
      <c r="A40" t="s">
        <v>241</v>
      </c>
      <c r="B40" s="11">
        <v>44201</v>
      </c>
      <c r="C40" t="s">
        <v>247</v>
      </c>
      <c r="D40">
        <v>8</v>
      </c>
      <c r="E40" t="s">
        <v>237</v>
      </c>
      <c r="F40" t="str">
        <f>VLOOKUP(A40,tblProjectInfo,2,FALSE)</f>
        <v>Fred</v>
      </c>
      <c r="G40" s="48">
        <f>VLOOKUP(A40,tblProjectInfo,3,FALSE)</f>
        <v>1.2</v>
      </c>
      <c r="H40" s="47">
        <f>D40*VLOOKUP(E40,tblTypeInfo,2,FALSE)</f>
        <v>680</v>
      </c>
      <c r="I40" s="47">
        <f>0.07*H40</f>
        <v>47.6</v>
      </c>
    </row>
    <row r="41" spans="1:9" x14ac:dyDescent="0.3">
      <c r="A41" t="s">
        <v>240</v>
      </c>
      <c r="B41" s="11">
        <v>44208</v>
      </c>
      <c r="C41" t="s">
        <v>248</v>
      </c>
      <c r="D41">
        <v>10</v>
      </c>
      <c r="E41" t="s">
        <v>235</v>
      </c>
      <c r="F41" t="str">
        <f>VLOOKUP(A41,tblProjectInfo,2,FALSE)</f>
        <v>Tracy</v>
      </c>
      <c r="G41" s="48">
        <f>VLOOKUP(A41,tblProjectInfo,3,FALSE)</f>
        <v>0.9</v>
      </c>
      <c r="H41" s="47">
        <f>D41*VLOOKUP(E41,tblTypeInfo,2,FALSE)</f>
        <v>1200</v>
      </c>
      <c r="I41" s="47">
        <f>0.07*H41</f>
        <v>84.000000000000014</v>
      </c>
    </row>
    <row r="42" spans="1:9" x14ac:dyDescent="0.3">
      <c r="A42" t="s">
        <v>242</v>
      </c>
      <c r="B42" s="11">
        <v>44211</v>
      </c>
      <c r="C42" t="s">
        <v>247</v>
      </c>
      <c r="D42">
        <v>1</v>
      </c>
      <c r="E42" t="s">
        <v>236</v>
      </c>
      <c r="F42" t="str">
        <f>VLOOKUP(A42,tblProjectInfo,2,FALSE)</f>
        <v>Shawn</v>
      </c>
      <c r="G42" s="48">
        <f>VLOOKUP(A42,tblProjectInfo,3,FALSE)</f>
        <v>1</v>
      </c>
      <c r="H42" s="47">
        <f>D42*VLOOKUP(E42,tblTypeInfo,2,FALSE)</f>
        <v>75</v>
      </c>
      <c r="I42" s="47">
        <f>0.07*H42</f>
        <v>5.2500000000000009</v>
      </c>
    </row>
    <row r="43" spans="1:9" x14ac:dyDescent="0.3">
      <c r="A43" t="s">
        <v>241</v>
      </c>
      <c r="B43" s="11">
        <v>44207</v>
      </c>
      <c r="C43" t="s">
        <v>245</v>
      </c>
      <c r="D43">
        <v>4</v>
      </c>
      <c r="E43" t="s">
        <v>237</v>
      </c>
      <c r="F43" t="str">
        <f>VLOOKUP(A43,tblProjectInfo,2,FALSE)</f>
        <v>Fred</v>
      </c>
      <c r="G43" s="48">
        <f>VLOOKUP(A43,tblProjectInfo,3,FALSE)</f>
        <v>1.2</v>
      </c>
      <c r="H43" s="47">
        <f>D43*VLOOKUP(E43,tblTypeInfo,2,FALSE)</f>
        <v>340</v>
      </c>
      <c r="I43" s="47">
        <f>0.07*H43</f>
        <v>23.8</v>
      </c>
    </row>
    <row r="44" spans="1:9" x14ac:dyDescent="0.3">
      <c r="A44" t="s">
        <v>241</v>
      </c>
      <c r="B44" s="11">
        <v>44211</v>
      </c>
      <c r="C44" t="s">
        <v>247</v>
      </c>
      <c r="D44">
        <v>9</v>
      </c>
      <c r="E44" t="s">
        <v>237</v>
      </c>
      <c r="F44" t="str">
        <f>VLOOKUP(A44,tblProjectInfo,2,FALSE)</f>
        <v>Fred</v>
      </c>
      <c r="G44" s="48">
        <f>VLOOKUP(A44,tblProjectInfo,3,FALSE)</f>
        <v>1.2</v>
      </c>
      <c r="H44" s="47">
        <f>D44*VLOOKUP(E44,tblTypeInfo,2,FALSE)</f>
        <v>765</v>
      </c>
      <c r="I44" s="47">
        <f>0.07*H44</f>
        <v>53.550000000000004</v>
      </c>
    </row>
    <row r="45" spans="1:9" x14ac:dyDescent="0.3">
      <c r="A45" t="s">
        <v>242</v>
      </c>
      <c r="B45" s="11">
        <v>44212</v>
      </c>
      <c r="C45" t="s">
        <v>247</v>
      </c>
      <c r="D45">
        <v>2</v>
      </c>
      <c r="E45" t="s">
        <v>237</v>
      </c>
      <c r="F45" t="str">
        <f>VLOOKUP(A45,tblProjectInfo,2,FALSE)</f>
        <v>Shawn</v>
      </c>
      <c r="G45" s="48">
        <f>VLOOKUP(A45,tblProjectInfo,3,FALSE)</f>
        <v>1</v>
      </c>
      <c r="H45" s="47">
        <f>D45*VLOOKUP(E45,tblTypeInfo,2,FALSE)</f>
        <v>170</v>
      </c>
      <c r="I45" s="47">
        <f>0.07*H45</f>
        <v>11.9</v>
      </c>
    </row>
    <row r="46" spans="1:9" x14ac:dyDescent="0.3">
      <c r="A46" t="s">
        <v>240</v>
      </c>
      <c r="B46" s="11">
        <v>44210</v>
      </c>
      <c r="C46" t="s">
        <v>247</v>
      </c>
      <c r="D46">
        <v>2</v>
      </c>
      <c r="E46" t="s">
        <v>235</v>
      </c>
      <c r="F46" t="str">
        <f>VLOOKUP(A46,tblProjectInfo,2,FALSE)</f>
        <v>Tracy</v>
      </c>
      <c r="G46" s="48">
        <f>VLOOKUP(A46,tblProjectInfo,3,FALSE)</f>
        <v>0.9</v>
      </c>
      <c r="H46" s="47">
        <f>D46*VLOOKUP(E46,tblTypeInfo,2,FALSE)</f>
        <v>240</v>
      </c>
      <c r="I46" s="47">
        <f>0.07*H46</f>
        <v>16.8</v>
      </c>
    </row>
    <row r="47" spans="1:9" x14ac:dyDescent="0.3">
      <c r="A47" t="s">
        <v>241</v>
      </c>
      <c r="B47" s="11">
        <v>44214</v>
      </c>
      <c r="C47" t="s">
        <v>245</v>
      </c>
      <c r="D47">
        <v>10</v>
      </c>
      <c r="E47" t="s">
        <v>237</v>
      </c>
      <c r="F47" t="str">
        <f>VLOOKUP(A47,tblProjectInfo,2,FALSE)</f>
        <v>Fred</v>
      </c>
      <c r="G47" s="48">
        <f>VLOOKUP(A47,tblProjectInfo,3,FALSE)</f>
        <v>1.2</v>
      </c>
      <c r="H47" s="47">
        <f>D47*VLOOKUP(E47,tblTypeInfo,2,FALSE)</f>
        <v>850</v>
      </c>
      <c r="I47" s="47">
        <f>0.07*H47</f>
        <v>59.500000000000007</v>
      </c>
    </row>
    <row r="48" spans="1:9" x14ac:dyDescent="0.3">
      <c r="A48" t="s">
        <v>251</v>
      </c>
      <c r="B48" s="11">
        <v>44213</v>
      </c>
      <c r="C48" t="s">
        <v>247</v>
      </c>
      <c r="D48">
        <v>4</v>
      </c>
      <c r="E48" t="s">
        <v>236</v>
      </c>
      <c r="F48" t="str">
        <f>VLOOKUP(A48,tblProjectInfo,2,FALSE)</f>
        <v>Fred</v>
      </c>
      <c r="G48" s="48">
        <f>VLOOKUP(A48,tblProjectInfo,3,FALSE)</f>
        <v>1.2</v>
      </c>
      <c r="H48" s="47">
        <f>D48*VLOOKUP(E48,tblTypeInfo,2,FALSE)</f>
        <v>300</v>
      </c>
      <c r="I48" s="47">
        <f>0.07*H48</f>
        <v>21.000000000000004</v>
      </c>
    </row>
    <row r="49" spans="1:9" x14ac:dyDescent="0.3">
      <c r="A49" t="s">
        <v>240</v>
      </c>
      <c r="B49" s="11">
        <v>44218</v>
      </c>
      <c r="C49" t="s">
        <v>247</v>
      </c>
      <c r="D49">
        <v>6</v>
      </c>
      <c r="E49" t="s">
        <v>235</v>
      </c>
      <c r="F49" t="str">
        <f>VLOOKUP(A49,tblProjectInfo,2,FALSE)</f>
        <v>Tracy</v>
      </c>
      <c r="G49" s="48">
        <f>VLOOKUP(A49,tblProjectInfo,3,FALSE)</f>
        <v>0.9</v>
      </c>
      <c r="H49" s="47">
        <f>D49*VLOOKUP(E49,tblTypeInfo,2,FALSE)</f>
        <v>720</v>
      </c>
      <c r="I49" s="47">
        <f>0.07*H49</f>
        <v>50.400000000000006</v>
      </c>
    </row>
    <row r="50" spans="1:9" x14ac:dyDescent="0.3">
      <c r="A50" t="s">
        <v>241</v>
      </c>
      <c r="B50" s="11">
        <v>44217</v>
      </c>
      <c r="C50" t="s">
        <v>248</v>
      </c>
      <c r="D50">
        <v>8</v>
      </c>
      <c r="E50" t="s">
        <v>237</v>
      </c>
      <c r="F50" t="str">
        <f>VLOOKUP(A50,tblProjectInfo,2,FALSE)</f>
        <v>Fred</v>
      </c>
      <c r="G50" s="48">
        <f>VLOOKUP(A50,tblProjectInfo,3,FALSE)</f>
        <v>1.2</v>
      </c>
      <c r="H50" s="47">
        <f>D50*VLOOKUP(E50,tblTypeInfo,2,FALSE)</f>
        <v>680</v>
      </c>
      <c r="I50" s="47">
        <f>0.07*H50</f>
        <v>47.6</v>
      </c>
    </row>
    <row r="51" spans="1:9" x14ac:dyDescent="0.3">
      <c r="A51" t="s">
        <v>251</v>
      </c>
      <c r="B51" s="11">
        <v>44213</v>
      </c>
      <c r="C51" t="s">
        <v>245</v>
      </c>
      <c r="D51">
        <v>10</v>
      </c>
      <c r="E51" t="s">
        <v>236</v>
      </c>
      <c r="F51" t="str">
        <f>VLOOKUP(A51,tblProjectInfo,2,FALSE)</f>
        <v>Fred</v>
      </c>
      <c r="G51" s="48">
        <f>VLOOKUP(A51,tblProjectInfo,3,FALSE)</f>
        <v>1.2</v>
      </c>
      <c r="H51" s="47">
        <f>D51*VLOOKUP(E51,tblTypeInfo,2,FALSE)</f>
        <v>750</v>
      </c>
      <c r="I51" s="47">
        <f>0.07*H51</f>
        <v>52.500000000000007</v>
      </c>
    </row>
    <row r="52" spans="1:9" x14ac:dyDescent="0.3">
      <c r="A52" t="s">
        <v>242</v>
      </c>
      <c r="B52" s="11">
        <v>44214</v>
      </c>
      <c r="C52" t="s">
        <v>245</v>
      </c>
      <c r="D52">
        <v>9</v>
      </c>
      <c r="E52" t="s">
        <v>236</v>
      </c>
      <c r="F52" t="str">
        <f>VLOOKUP(A52,tblProjectInfo,2,FALSE)</f>
        <v>Shawn</v>
      </c>
      <c r="G52" s="48">
        <f>VLOOKUP(A52,tblProjectInfo,3,FALSE)</f>
        <v>1</v>
      </c>
      <c r="H52" s="47">
        <f>D52*VLOOKUP(E52,tblTypeInfo,2,FALSE)</f>
        <v>675</v>
      </c>
      <c r="I52" s="47">
        <f>0.07*H52</f>
        <v>47.250000000000007</v>
      </c>
    </row>
    <row r="53" spans="1:9" x14ac:dyDescent="0.3">
      <c r="A53" t="s">
        <v>241</v>
      </c>
      <c r="B53" s="11">
        <v>44219</v>
      </c>
      <c r="C53" t="s">
        <v>245</v>
      </c>
      <c r="D53">
        <v>10</v>
      </c>
      <c r="E53" t="s">
        <v>237</v>
      </c>
      <c r="F53" t="str">
        <f>VLOOKUP(A53,tblProjectInfo,2,FALSE)</f>
        <v>Fred</v>
      </c>
      <c r="G53" s="48">
        <f>VLOOKUP(A53,tblProjectInfo,3,FALSE)</f>
        <v>1.2</v>
      </c>
      <c r="H53" s="47">
        <f>D53*VLOOKUP(E53,tblTypeInfo,2,FALSE)</f>
        <v>850</v>
      </c>
      <c r="I53" s="47">
        <f>0.07*H53</f>
        <v>59.500000000000007</v>
      </c>
    </row>
    <row r="54" spans="1:9" x14ac:dyDescent="0.3">
      <c r="A54" t="s">
        <v>241</v>
      </c>
      <c r="B54" s="11">
        <v>44199</v>
      </c>
      <c r="C54" t="s">
        <v>247</v>
      </c>
      <c r="D54">
        <v>9</v>
      </c>
      <c r="E54" t="s">
        <v>236</v>
      </c>
      <c r="F54" t="str">
        <f>VLOOKUP(A54,tblProjectInfo,2,FALSE)</f>
        <v>Fred</v>
      </c>
      <c r="G54" s="48">
        <f>VLOOKUP(A54,tblProjectInfo,3,FALSE)</f>
        <v>1.2</v>
      </c>
      <c r="H54" s="47">
        <f>D54*VLOOKUP(E54,tblTypeInfo,2,FALSE)</f>
        <v>675</v>
      </c>
      <c r="I54" s="47">
        <f>0.07*H54</f>
        <v>47.250000000000007</v>
      </c>
    </row>
    <row r="55" spans="1:9" x14ac:dyDescent="0.3">
      <c r="A55" t="s">
        <v>242</v>
      </c>
      <c r="B55" s="11">
        <v>44214</v>
      </c>
      <c r="C55" t="s">
        <v>246</v>
      </c>
      <c r="D55">
        <v>9</v>
      </c>
      <c r="E55" t="s">
        <v>238</v>
      </c>
      <c r="F55" t="str">
        <f>VLOOKUP(A55,tblProjectInfo,2,FALSE)</f>
        <v>Shawn</v>
      </c>
      <c r="G55" s="48">
        <f>VLOOKUP(A55,tblProjectInfo,3,FALSE)</f>
        <v>1</v>
      </c>
      <c r="H55" s="47">
        <f>D55*VLOOKUP(E55,tblTypeInfo,2,FALSE)</f>
        <v>630</v>
      </c>
      <c r="I55" s="47">
        <f>0.07*H55</f>
        <v>44.1</v>
      </c>
    </row>
    <row r="56" spans="1:9" x14ac:dyDescent="0.3">
      <c r="A56" t="s">
        <v>242</v>
      </c>
      <c r="B56" s="11">
        <v>44215</v>
      </c>
      <c r="C56" t="s">
        <v>246</v>
      </c>
      <c r="D56">
        <v>8</v>
      </c>
      <c r="E56" t="s">
        <v>237</v>
      </c>
      <c r="F56" t="str">
        <f>VLOOKUP(A56,tblProjectInfo,2,FALSE)</f>
        <v>Shawn</v>
      </c>
      <c r="G56" s="48">
        <f>VLOOKUP(A56,tblProjectInfo,3,FALSE)</f>
        <v>1</v>
      </c>
      <c r="H56" s="47">
        <f>D56*VLOOKUP(E56,tblTypeInfo,2,FALSE)</f>
        <v>680</v>
      </c>
      <c r="I56" s="47">
        <f>0.07*H56</f>
        <v>47.6</v>
      </c>
    </row>
    <row r="57" spans="1:9" x14ac:dyDescent="0.3">
      <c r="A57" t="s">
        <v>251</v>
      </c>
      <c r="B57" s="11">
        <v>44216</v>
      </c>
      <c r="C57" t="s">
        <v>245</v>
      </c>
      <c r="D57">
        <v>2</v>
      </c>
      <c r="E57" t="s">
        <v>235</v>
      </c>
      <c r="F57" t="str">
        <f>VLOOKUP(A57,tblProjectInfo,2,FALSE)</f>
        <v>Fred</v>
      </c>
      <c r="G57" s="48">
        <f>VLOOKUP(A57,tblProjectInfo,3,FALSE)</f>
        <v>1.2</v>
      </c>
      <c r="H57" s="47">
        <f>D57*VLOOKUP(E57,tblTypeInfo,2,FALSE)</f>
        <v>240</v>
      </c>
      <c r="I57" s="47">
        <f>0.07*H57</f>
        <v>16.8</v>
      </c>
    </row>
    <row r="58" spans="1:9" x14ac:dyDescent="0.3">
      <c r="A58" t="s">
        <v>242</v>
      </c>
      <c r="B58" s="11">
        <v>44216</v>
      </c>
      <c r="C58" t="s">
        <v>247</v>
      </c>
      <c r="D58">
        <v>7</v>
      </c>
      <c r="E58" t="s">
        <v>238</v>
      </c>
      <c r="F58" t="str">
        <f>VLOOKUP(A58,tblProjectInfo,2,FALSE)</f>
        <v>Shawn</v>
      </c>
      <c r="G58" s="48">
        <f>VLOOKUP(A58,tblProjectInfo,3,FALSE)</f>
        <v>1</v>
      </c>
      <c r="H58" s="47">
        <f>D58*VLOOKUP(E58,tblTypeInfo,2,FALSE)</f>
        <v>490</v>
      </c>
      <c r="I58" s="47">
        <f>0.07*H58</f>
        <v>34.300000000000004</v>
      </c>
    </row>
    <row r="59" spans="1:9" x14ac:dyDescent="0.3">
      <c r="A59" t="s">
        <v>251</v>
      </c>
      <c r="B59" s="11">
        <v>44216</v>
      </c>
      <c r="C59" t="s">
        <v>245</v>
      </c>
      <c r="D59">
        <v>6</v>
      </c>
      <c r="E59" t="s">
        <v>237</v>
      </c>
      <c r="F59" t="str">
        <f>VLOOKUP(A59,tblProjectInfo,2,FALSE)</f>
        <v>Fred</v>
      </c>
      <c r="G59" s="48">
        <f>VLOOKUP(A59,tblProjectInfo,3,FALSE)</f>
        <v>1.2</v>
      </c>
      <c r="H59" s="47">
        <f>D59*VLOOKUP(E59,tblTypeInfo,2,FALSE)</f>
        <v>510</v>
      </c>
      <c r="I59" s="47">
        <f>0.07*H59</f>
        <v>35.700000000000003</v>
      </c>
    </row>
    <row r="60" spans="1:9" x14ac:dyDescent="0.3">
      <c r="A60" t="s">
        <v>241</v>
      </c>
      <c r="B60" s="11">
        <v>44203</v>
      </c>
      <c r="C60" t="s">
        <v>247</v>
      </c>
      <c r="D60">
        <v>8</v>
      </c>
      <c r="E60" t="s">
        <v>236</v>
      </c>
      <c r="F60" t="str">
        <f>VLOOKUP(A60,tblProjectInfo,2,FALSE)</f>
        <v>Fred</v>
      </c>
      <c r="G60" s="48">
        <f>VLOOKUP(A60,tblProjectInfo,3,FALSE)</f>
        <v>1.2</v>
      </c>
      <c r="H60" s="47">
        <f>D60*VLOOKUP(E60,tblTypeInfo,2,FALSE)</f>
        <v>600</v>
      </c>
      <c r="I60" s="47">
        <f>0.07*H60</f>
        <v>42.000000000000007</v>
      </c>
    </row>
    <row r="61" spans="1:9" x14ac:dyDescent="0.3">
      <c r="A61" t="s">
        <v>243</v>
      </c>
      <c r="B61" s="11">
        <v>44217</v>
      </c>
      <c r="C61" t="s">
        <v>247</v>
      </c>
      <c r="D61">
        <v>4</v>
      </c>
      <c r="E61" t="s">
        <v>236</v>
      </c>
      <c r="F61" t="str">
        <f>VLOOKUP(A61,tblProjectInfo,2,FALSE)</f>
        <v>Tracy</v>
      </c>
      <c r="G61" s="48">
        <f>VLOOKUP(A61,tblProjectInfo,3,FALSE)</f>
        <v>1.1000000000000001</v>
      </c>
      <c r="H61" s="47">
        <f>D61*VLOOKUP(E61,tblTypeInfo,2,FALSE)</f>
        <v>300</v>
      </c>
      <c r="I61" s="47">
        <f>0.07*H61</f>
        <v>21.000000000000004</v>
      </c>
    </row>
    <row r="62" spans="1:9" x14ac:dyDescent="0.3">
      <c r="A62" t="s">
        <v>240</v>
      </c>
      <c r="B62" s="11">
        <v>44225</v>
      </c>
      <c r="C62" t="s">
        <v>247</v>
      </c>
      <c r="D62">
        <v>7</v>
      </c>
      <c r="E62" t="s">
        <v>235</v>
      </c>
      <c r="F62" t="str">
        <f>VLOOKUP(A62,tblProjectInfo,2,FALSE)</f>
        <v>Tracy</v>
      </c>
      <c r="G62" s="48">
        <f>VLOOKUP(A62,tblProjectInfo,3,FALSE)</f>
        <v>0.9</v>
      </c>
      <c r="H62" s="47">
        <f>D62*VLOOKUP(E62,tblTypeInfo,2,FALSE)</f>
        <v>840</v>
      </c>
      <c r="I62" s="47">
        <f>0.07*H62</f>
        <v>58.800000000000004</v>
      </c>
    </row>
    <row r="63" spans="1:9" x14ac:dyDescent="0.3">
      <c r="A63" t="s">
        <v>242</v>
      </c>
      <c r="B63" s="11">
        <v>44218</v>
      </c>
      <c r="C63" t="s">
        <v>248</v>
      </c>
      <c r="D63">
        <v>3</v>
      </c>
      <c r="E63" t="s">
        <v>236</v>
      </c>
      <c r="F63" t="str">
        <f>VLOOKUP(A63,tblProjectInfo,2,FALSE)</f>
        <v>Shawn</v>
      </c>
      <c r="G63" s="48">
        <f>VLOOKUP(A63,tblProjectInfo,3,FALSE)</f>
        <v>1</v>
      </c>
      <c r="H63" s="47">
        <f>D63*VLOOKUP(E63,tblTypeInfo,2,FALSE)</f>
        <v>225</v>
      </c>
      <c r="I63" s="47">
        <f>0.07*H63</f>
        <v>15.750000000000002</v>
      </c>
    </row>
    <row r="64" spans="1:9" x14ac:dyDescent="0.3">
      <c r="A64" t="s">
        <v>240</v>
      </c>
      <c r="B64" s="11">
        <v>44198</v>
      </c>
      <c r="C64" t="s">
        <v>247</v>
      </c>
      <c r="D64">
        <v>8</v>
      </c>
      <c r="E64" t="s">
        <v>237</v>
      </c>
      <c r="F64" t="str">
        <f>VLOOKUP(A64,tblProjectInfo,2,FALSE)</f>
        <v>Tracy</v>
      </c>
      <c r="G64" s="48">
        <f>VLOOKUP(A64,tblProjectInfo,3,FALSE)</f>
        <v>0.9</v>
      </c>
      <c r="H64" s="47">
        <f>D64*VLOOKUP(E64,tblTypeInfo,2,FALSE)</f>
        <v>680</v>
      </c>
      <c r="I64" s="47">
        <f>0.07*H64</f>
        <v>47.6</v>
      </c>
    </row>
    <row r="65" spans="1:9" x14ac:dyDescent="0.3">
      <c r="A65" t="s">
        <v>240</v>
      </c>
      <c r="B65" s="11">
        <v>44206</v>
      </c>
      <c r="C65" t="s">
        <v>248</v>
      </c>
      <c r="D65">
        <v>6</v>
      </c>
      <c r="E65" t="s">
        <v>237</v>
      </c>
      <c r="F65" t="str">
        <f>VLOOKUP(A65,tblProjectInfo,2,FALSE)</f>
        <v>Tracy</v>
      </c>
      <c r="G65" s="48">
        <f>VLOOKUP(A65,tblProjectInfo,3,FALSE)</f>
        <v>0.9</v>
      </c>
      <c r="H65" s="47">
        <f>D65*VLOOKUP(E65,tblTypeInfo,2,FALSE)</f>
        <v>510</v>
      </c>
      <c r="I65" s="47">
        <f>0.07*H65</f>
        <v>35.700000000000003</v>
      </c>
    </row>
    <row r="66" spans="1:9" x14ac:dyDescent="0.3">
      <c r="A66" t="s">
        <v>242</v>
      </c>
      <c r="B66" s="11">
        <v>44219</v>
      </c>
      <c r="C66" t="s">
        <v>248</v>
      </c>
      <c r="D66">
        <v>6</v>
      </c>
      <c r="E66" t="s">
        <v>237</v>
      </c>
      <c r="F66" t="str">
        <f>VLOOKUP(A66,tblProjectInfo,2,FALSE)</f>
        <v>Shawn</v>
      </c>
      <c r="G66" s="48">
        <f>VLOOKUP(A66,tblProjectInfo,3,FALSE)</f>
        <v>1</v>
      </c>
      <c r="H66" s="47">
        <f>D66*VLOOKUP(E66,tblTypeInfo,2,FALSE)</f>
        <v>510</v>
      </c>
      <c r="I66" s="47">
        <f>0.07*H66</f>
        <v>35.700000000000003</v>
      </c>
    </row>
    <row r="67" spans="1:9" x14ac:dyDescent="0.3">
      <c r="A67" t="s">
        <v>241</v>
      </c>
      <c r="B67" s="11">
        <v>44211</v>
      </c>
      <c r="C67" t="s">
        <v>246</v>
      </c>
      <c r="D67">
        <v>8</v>
      </c>
      <c r="E67" t="s">
        <v>236</v>
      </c>
      <c r="F67" t="str">
        <f>VLOOKUP(A67,tblProjectInfo,2,FALSE)</f>
        <v>Fred</v>
      </c>
      <c r="G67" s="48">
        <f>VLOOKUP(A67,tblProjectInfo,3,FALSE)</f>
        <v>1.2</v>
      </c>
      <c r="H67" s="47">
        <f>D67*VLOOKUP(E67,tblTypeInfo,2,FALSE)</f>
        <v>600</v>
      </c>
      <c r="I67" s="47">
        <f>0.07*H67</f>
        <v>42.000000000000007</v>
      </c>
    </row>
    <row r="68" spans="1:9" x14ac:dyDescent="0.3">
      <c r="A68" t="s">
        <v>241</v>
      </c>
      <c r="B68" s="11">
        <v>44213</v>
      </c>
      <c r="C68" t="s">
        <v>246</v>
      </c>
      <c r="D68">
        <v>10</v>
      </c>
      <c r="E68" t="s">
        <v>236</v>
      </c>
      <c r="F68" t="str">
        <f>VLOOKUP(A68,tblProjectInfo,2,FALSE)</f>
        <v>Fred</v>
      </c>
      <c r="G68" s="48">
        <f>VLOOKUP(A68,tblProjectInfo,3,FALSE)</f>
        <v>1.2</v>
      </c>
      <c r="H68" s="47">
        <f>D68*VLOOKUP(E68,tblTypeInfo,2,FALSE)</f>
        <v>750</v>
      </c>
      <c r="I68" s="47">
        <f>0.07*H68</f>
        <v>52.500000000000007</v>
      </c>
    </row>
    <row r="69" spans="1:9" x14ac:dyDescent="0.3">
      <c r="A69" t="s">
        <v>242</v>
      </c>
      <c r="B69" s="11">
        <v>44220</v>
      </c>
      <c r="C69" t="s">
        <v>247</v>
      </c>
      <c r="D69">
        <v>1</v>
      </c>
      <c r="E69" t="s">
        <v>235</v>
      </c>
      <c r="F69" t="str">
        <f>VLOOKUP(A69,tblProjectInfo,2,FALSE)</f>
        <v>Shawn</v>
      </c>
      <c r="G69" s="48">
        <f>VLOOKUP(A69,tblProjectInfo,3,FALSE)</f>
        <v>1</v>
      </c>
      <c r="H69" s="47">
        <f>D69*VLOOKUP(E69,tblTypeInfo,2,FALSE)</f>
        <v>120</v>
      </c>
      <c r="I69" s="47">
        <f>0.07*H69</f>
        <v>8.4</v>
      </c>
    </row>
    <row r="70" spans="1:9" x14ac:dyDescent="0.3">
      <c r="A70" t="s">
        <v>242</v>
      </c>
      <c r="B70" s="11">
        <v>44222</v>
      </c>
      <c r="C70" t="s">
        <v>246</v>
      </c>
      <c r="D70">
        <v>10</v>
      </c>
      <c r="E70" t="s">
        <v>235</v>
      </c>
      <c r="F70" t="str">
        <f>VLOOKUP(A70,tblProjectInfo,2,FALSE)</f>
        <v>Shawn</v>
      </c>
      <c r="G70" s="48">
        <f>VLOOKUP(A70,tblProjectInfo,3,FALSE)</f>
        <v>1</v>
      </c>
      <c r="H70" s="47">
        <f>D70*VLOOKUP(E70,tblTypeInfo,2,FALSE)</f>
        <v>1200</v>
      </c>
      <c r="I70" s="47">
        <f>0.07*H70</f>
        <v>84.000000000000014</v>
      </c>
    </row>
    <row r="71" spans="1:9" x14ac:dyDescent="0.3">
      <c r="A71" t="s">
        <v>251</v>
      </c>
      <c r="B71" s="11">
        <v>44222</v>
      </c>
      <c r="C71" t="s">
        <v>247</v>
      </c>
      <c r="D71">
        <v>8</v>
      </c>
      <c r="E71" t="s">
        <v>239</v>
      </c>
      <c r="F71" t="str">
        <f>VLOOKUP(A71,tblProjectInfo,2,FALSE)</f>
        <v>Fred</v>
      </c>
      <c r="G71" s="48">
        <f>VLOOKUP(A71,tblProjectInfo,3,FALSE)</f>
        <v>1.2</v>
      </c>
      <c r="H71" s="47">
        <f>D71*VLOOKUP(E71,tblTypeInfo,2,FALSE)</f>
        <v>720</v>
      </c>
      <c r="I71" s="47">
        <f>0.07*H71</f>
        <v>50.400000000000006</v>
      </c>
    </row>
    <row r="72" spans="1:9" x14ac:dyDescent="0.3">
      <c r="A72" t="s">
        <v>251</v>
      </c>
      <c r="B72" s="11">
        <v>44222</v>
      </c>
      <c r="C72" t="s">
        <v>246</v>
      </c>
      <c r="D72">
        <v>1</v>
      </c>
      <c r="E72" t="s">
        <v>237</v>
      </c>
      <c r="F72" t="str">
        <f>VLOOKUP(A72,tblProjectInfo,2,FALSE)</f>
        <v>Fred</v>
      </c>
      <c r="G72" s="48">
        <f>VLOOKUP(A72,tblProjectInfo,3,FALSE)</f>
        <v>1.2</v>
      </c>
      <c r="H72" s="47">
        <f>D72*VLOOKUP(E72,tblTypeInfo,2,FALSE)</f>
        <v>85</v>
      </c>
      <c r="I72" s="47">
        <f>0.07*H72</f>
        <v>5.95</v>
      </c>
    </row>
    <row r="73" spans="1:9" x14ac:dyDescent="0.3">
      <c r="A73" t="s">
        <v>251</v>
      </c>
      <c r="B73" s="11">
        <v>44222</v>
      </c>
      <c r="C73" t="s">
        <v>245</v>
      </c>
      <c r="D73">
        <v>1</v>
      </c>
      <c r="E73" t="s">
        <v>236</v>
      </c>
      <c r="F73" t="str">
        <f>VLOOKUP(A73,tblProjectInfo,2,FALSE)</f>
        <v>Fred</v>
      </c>
      <c r="G73" s="48">
        <f>VLOOKUP(A73,tblProjectInfo,3,FALSE)</f>
        <v>1.2</v>
      </c>
      <c r="H73" s="47">
        <f>D73*VLOOKUP(E73,tblTypeInfo,2,FALSE)</f>
        <v>75</v>
      </c>
      <c r="I73" s="47">
        <f>0.07*H73</f>
        <v>5.2500000000000009</v>
      </c>
    </row>
    <row r="74" spans="1:9" x14ac:dyDescent="0.3">
      <c r="A74" t="s">
        <v>251</v>
      </c>
      <c r="B74" s="11">
        <v>44223</v>
      </c>
      <c r="C74" t="s">
        <v>248</v>
      </c>
      <c r="D74">
        <v>6</v>
      </c>
      <c r="E74" t="s">
        <v>239</v>
      </c>
      <c r="F74" t="str">
        <f>VLOOKUP(A74,tblProjectInfo,2,FALSE)</f>
        <v>Fred</v>
      </c>
      <c r="G74" s="48">
        <f>VLOOKUP(A74,tblProjectInfo,3,FALSE)</f>
        <v>1.2</v>
      </c>
      <c r="H74" s="47">
        <f>D74*VLOOKUP(E74,tblTypeInfo,2,FALSE)</f>
        <v>540</v>
      </c>
      <c r="I74" s="47">
        <f>0.07*H74</f>
        <v>37.800000000000004</v>
      </c>
    </row>
    <row r="75" spans="1:9" x14ac:dyDescent="0.3">
      <c r="A75" t="s">
        <v>241</v>
      </c>
      <c r="B75" s="11">
        <v>44214</v>
      </c>
      <c r="C75" t="s">
        <v>246</v>
      </c>
      <c r="D75">
        <v>8</v>
      </c>
      <c r="E75" t="s">
        <v>236</v>
      </c>
      <c r="F75" t="str">
        <f>VLOOKUP(A75,tblProjectInfo,2,FALSE)</f>
        <v>Fred</v>
      </c>
      <c r="G75" s="48">
        <f>VLOOKUP(A75,tblProjectInfo,3,FALSE)</f>
        <v>1.2</v>
      </c>
      <c r="H75" s="47">
        <f>D75*VLOOKUP(E75,tblTypeInfo,2,FALSE)</f>
        <v>600</v>
      </c>
      <c r="I75" s="47">
        <f>0.07*H75</f>
        <v>42.000000000000007</v>
      </c>
    </row>
    <row r="76" spans="1:9" x14ac:dyDescent="0.3">
      <c r="A76" t="s">
        <v>240</v>
      </c>
      <c r="B76" s="11">
        <v>44206</v>
      </c>
      <c r="C76" t="s">
        <v>246</v>
      </c>
      <c r="D76">
        <v>5</v>
      </c>
      <c r="E76" t="s">
        <v>236</v>
      </c>
      <c r="F76" t="str">
        <f>VLOOKUP(A76,tblProjectInfo,2,FALSE)</f>
        <v>Tracy</v>
      </c>
      <c r="G76" s="48">
        <f>VLOOKUP(A76,tblProjectInfo,3,FALSE)</f>
        <v>0.9</v>
      </c>
      <c r="H76" s="47">
        <f>D76*VLOOKUP(E76,tblTypeInfo,2,FALSE)</f>
        <v>375</v>
      </c>
      <c r="I76" s="47">
        <f>0.07*H76</f>
        <v>26.250000000000004</v>
      </c>
    </row>
    <row r="77" spans="1:9" x14ac:dyDescent="0.3">
      <c r="A77" t="s">
        <v>251</v>
      </c>
      <c r="B77" s="11">
        <v>44224</v>
      </c>
      <c r="C77" t="s">
        <v>247</v>
      </c>
      <c r="D77">
        <v>2</v>
      </c>
      <c r="E77" t="s">
        <v>236</v>
      </c>
      <c r="F77" t="str">
        <f>VLOOKUP(A77,tblProjectInfo,2,FALSE)</f>
        <v>Fred</v>
      </c>
      <c r="G77" s="48">
        <f>VLOOKUP(A77,tblProjectInfo,3,FALSE)</f>
        <v>1.2</v>
      </c>
      <c r="H77" s="47">
        <f>D77*VLOOKUP(E77,tblTypeInfo,2,FALSE)</f>
        <v>150</v>
      </c>
      <c r="I77" s="47">
        <f>0.07*H77</f>
        <v>10.500000000000002</v>
      </c>
    </row>
    <row r="78" spans="1:9" x14ac:dyDescent="0.3">
      <c r="A78" t="s">
        <v>251</v>
      </c>
      <c r="B78" s="11">
        <v>44224</v>
      </c>
      <c r="C78" t="s">
        <v>246</v>
      </c>
      <c r="D78">
        <v>2</v>
      </c>
      <c r="E78" t="s">
        <v>236</v>
      </c>
      <c r="F78" t="str">
        <f>VLOOKUP(A78,tblProjectInfo,2,FALSE)</f>
        <v>Fred</v>
      </c>
      <c r="G78" s="48">
        <f>VLOOKUP(A78,tblProjectInfo,3,FALSE)</f>
        <v>1.2</v>
      </c>
      <c r="H78" s="47">
        <f>D78*VLOOKUP(E78,tblTypeInfo,2,FALSE)</f>
        <v>150</v>
      </c>
      <c r="I78" s="47">
        <f>0.07*H78</f>
        <v>10.500000000000002</v>
      </c>
    </row>
    <row r="79" spans="1:9" x14ac:dyDescent="0.3">
      <c r="A79" t="s">
        <v>240</v>
      </c>
      <c r="B79" s="11">
        <v>44213</v>
      </c>
      <c r="C79" t="s">
        <v>246</v>
      </c>
      <c r="D79">
        <v>4</v>
      </c>
      <c r="E79" t="s">
        <v>236</v>
      </c>
      <c r="F79" t="str">
        <f>VLOOKUP(A79,tblProjectInfo,2,FALSE)</f>
        <v>Tracy</v>
      </c>
      <c r="G79" s="48">
        <f>VLOOKUP(A79,tblProjectInfo,3,FALSE)</f>
        <v>0.9</v>
      </c>
      <c r="H79" s="47">
        <f>D79*VLOOKUP(E79,tblTypeInfo,2,FALSE)</f>
        <v>300</v>
      </c>
      <c r="I79" s="47">
        <f>0.07*H79</f>
        <v>21.000000000000004</v>
      </c>
    </row>
    <row r="80" spans="1:9" x14ac:dyDescent="0.3">
      <c r="A80" t="s">
        <v>251</v>
      </c>
      <c r="B80" s="11">
        <v>44225</v>
      </c>
      <c r="C80" t="s">
        <v>247</v>
      </c>
      <c r="D80">
        <v>8</v>
      </c>
      <c r="E80" t="s">
        <v>237</v>
      </c>
      <c r="F80" t="str">
        <f>VLOOKUP(A80,tblProjectInfo,2,FALSE)</f>
        <v>Fred</v>
      </c>
      <c r="G80" s="48">
        <f>VLOOKUP(A80,tblProjectInfo,3,FALSE)</f>
        <v>1.2</v>
      </c>
      <c r="H80" s="47">
        <f>D80*VLOOKUP(E80,tblTypeInfo,2,FALSE)</f>
        <v>680</v>
      </c>
      <c r="I80" s="47">
        <f>0.07*H80</f>
        <v>47.6</v>
      </c>
    </row>
    <row r="81" spans="1:9" x14ac:dyDescent="0.3">
      <c r="A81" t="s">
        <v>242</v>
      </c>
      <c r="B81" s="11">
        <v>44225</v>
      </c>
      <c r="C81" t="s">
        <v>248</v>
      </c>
      <c r="D81">
        <v>9</v>
      </c>
      <c r="E81" t="s">
        <v>237</v>
      </c>
      <c r="F81" t="str">
        <f>VLOOKUP(A81,tblProjectInfo,2,FALSE)</f>
        <v>Shawn</v>
      </c>
      <c r="G81" s="48">
        <f>VLOOKUP(A81,tblProjectInfo,3,FALSE)</f>
        <v>1</v>
      </c>
      <c r="H81" s="47">
        <f>D81*VLOOKUP(E81,tblTypeInfo,2,FALSE)</f>
        <v>765</v>
      </c>
      <c r="I81" s="47">
        <f>0.07*H81</f>
        <v>53.550000000000004</v>
      </c>
    </row>
    <row r="82" spans="1:9" x14ac:dyDescent="0.3">
      <c r="A82" t="s">
        <v>251</v>
      </c>
      <c r="B82" s="11">
        <v>44226</v>
      </c>
      <c r="C82" t="s">
        <v>246</v>
      </c>
      <c r="D82">
        <v>3</v>
      </c>
      <c r="E82" t="s">
        <v>238</v>
      </c>
      <c r="F82" t="str">
        <f>VLOOKUP(A82,tblProjectInfo,2,FALSE)</f>
        <v>Fred</v>
      </c>
      <c r="G82" s="48">
        <f>VLOOKUP(A82,tblProjectInfo,3,FALSE)</f>
        <v>1.2</v>
      </c>
      <c r="H82" s="47">
        <f>D82*VLOOKUP(E82,tblTypeInfo,2,FALSE)</f>
        <v>210</v>
      </c>
      <c r="I82" s="47">
        <f>0.07*H82</f>
        <v>14.700000000000001</v>
      </c>
    </row>
    <row r="83" spans="1:9" x14ac:dyDescent="0.3">
      <c r="A83" t="s">
        <v>242</v>
      </c>
      <c r="B83" s="11">
        <v>44226</v>
      </c>
      <c r="C83" t="s">
        <v>248</v>
      </c>
      <c r="D83">
        <v>1</v>
      </c>
      <c r="E83" t="s">
        <v>236</v>
      </c>
      <c r="F83" t="str">
        <f>VLOOKUP(A83,tblProjectInfo,2,FALSE)</f>
        <v>Shawn</v>
      </c>
      <c r="G83" s="48">
        <f>VLOOKUP(A83,tblProjectInfo,3,FALSE)</f>
        <v>1</v>
      </c>
      <c r="H83" s="47">
        <f>D83*VLOOKUP(E83,tblTypeInfo,2,FALSE)</f>
        <v>75</v>
      </c>
      <c r="I83" s="47">
        <f>0.07*H83</f>
        <v>5.2500000000000009</v>
      </c>
    </row>
    <row r="84" spans="1:9" x14ac:dyDescent="0.3">
      <c r="A84" t="s">
        <v>242</v>
      </c>
      <c r="B84" s="11">
        <v>44226</v>
      </c>
      <c r="C84" t="s">
        <v>245</v>
      </c>
      <c r="D84">
        <v>9</v>
      </c>
      <c r="E84" t="s">
        <v>237</v>
      </c>
      <c r="F84" t="str">
        <f>VLOOKUP(A84,tblProjectInfo,2,FALSE)</f>
        <v>Shawn</v>
      </c>
      <c r="G84" s="48">
        <f>VLOOKUP(A84,tblProjectInfo,3,FALSE)</f>
        <v>1</v>
      </c>
      <c r="H84" s="47">
        <f>D84*VLOOKUP(E84,tblTypeInfo,2,FALSE)</f>
        <v>765</v>
      </c>
      <c r="I84" s="47">
        <f>0.07*H84</f>
        <v>53.550000000000004</v>
      </c>
    </row>
    <row r="85" spans="1:9" x14ac:dyDescent="0.3">
      <c r="A85" t="s">
        <v>240</v>
      </c>
      <c r="B85" s="11">
        <v>44223</v>
      </c>
      <c r="C85" t="s">
        <v>245</v>
      </c>
      <c r="D85">
        <v>2</v>
      </c>
      <c r="E85" t="s">
        <v>236</v>
      </c>
      <c r="F85" t="str">
        <f>VLOOKUP(A85,tblProjectInfo,2,FALSE)</f>
        <v>Tracy</v>
      </c>
      <c r="G85" s="48">
        <f>VLOOKUP(A85,tblProjectInfo,3,FALSE)</f>
        <v>0.9</v>
      </c>
      <c r="H85" s="47">
        <f>D85*VLOOKUP(E85,tblTypeInfo,2,FALSE)</f>
        <v>150</v>
      </c>
      <c r="I85" s="47">
        <f>0.07*H85</f>
        <v>10.500000000000002</v>
      </c>
    </row>
    <row r="86" spans="1:9" x14ac:dyDescent="0.3">
      <c r="A86" t="s">
        <v>240</v>
      </c>
      <c r="B86" s="11">
        <v>44226</v>
      </c>
      <c r="C86" t="s">
        <v>246</v>
      </c>
      <c r="D86">
        <v>5</v>
      </c>
      <c r="E86" t="s">
        <v>236</v>
      </c>
      <c r="F86" t="str">
        <f>VLOOKUP(A86,tblProjectInfo,2,FALSE)</f>
        <v>Tracy</v>
      </c>
      <c r="G86" s="48">
        <f>VLOOKUP(A86,tblProjectInfo,3,FALSE)</f>
        <v>0.9</v>
      </c>
      <c r="H86" s="47">
        <f>D86*VLOOKUP(E86,tblTypeInfo,2,FALSE)</f>
        <v>375</v>
      </c>
      <c r="I86" s="47">
        <f>0.07*H86</f>
        <v>26.250000000000004</v>
      </c>
    </row>
    <row r="87" spans="1:9" x14ac:dyDescent="0.3">
      <c r="A87" t="s">
        <v>240</v>
      </c>
      <c r="B87" s="11">
        <v>44229</v>
      </c>
      <c r="C87" t="s">
        <v>248</v>
      </c>
      <c r="D87">
        <v>3</v>
      </c>
      <c r="E87" t="s">
        <v>236</v>
      </c>
      <c r="F87" t="str">
        <f t="shared" ref="F71:F102" si="0">VLOOKUP(A87,tblProjectInfo,2,FALSE)</f>
        <v>Tracy</v>
      </c>
      <c r="G87" s="48">
        <f t="shared" ref="G71:G102" si="1">VLOOKUP(A87,tblProjectInfo,3,FALSE)</f>
        <v>0.9</v>
      </c>
      <c r="H87" s="47">
        <f t="shared" ref="H71:H102" si="2">D87*VLOOKUP(E87,tblTypeInfo,2,FALSE)</f>
        <v>225</v>
      </c>
      <c r="I87" s="47">
        <f t="shared" ref="I71:I102" si="3">0.07*H87</f>
        <v>15.750000000000002</v>
      </c>
    </row>
    <row r="88" spans="1:9" x14ac:dyDescent="0.3">
      <c r="A88" t="s">
        <v>241</v>
      </c>
      <c r="B88" s="11">
        <v>44230</v>
      </c>
      <c r="C88" t="s">
        <v>245</v>
      </c>
      <c r="D88">
        <v>1</v>
      </c>
      <c r="E88" t="s">
        <v>237</v>
      </c>
      <c r="F88" t="str">
        <f t="shared" si="0"/>
        <v>Fred</v>
      </c>
      <c r="G88" s="48">
        <f t="shared" si="1"/>
        <v>1.2</v>
      </c>
      <c r="H88" s="47">
        <f t="shared" si="2"/>
        <v>85</v>
      </c>
      <c r="I88" s="47">
        <f t="shared" si="3"/>
        <v>5.95</v>
      </c>
    </row>
    <row r="89" spans="1:9" x14ac:dyDescent="0.3">
      <c r="A89" t="s">
        <v>241</v>
      </c>
      <c r="B89" s="11">
        <v>44231</v>
      </c>
      <c r="C89" t="s">
        <v>248</v>
      </c>
      <c r="D89">
        <v>7</v>
      </c>
      <c r="E89" t="s">
        <v>236</v>
      </c>
      <c r="F89" t="str">
        <f t="shared" si="0"/>
        <v>Fred</v>
      </c>
      <c r="G89" s="48">
        <f t="shared" si="1"/>
        <v>1.2</v>
      </c>
      <c r="H89" s="47">
        <f t="shared" si="2"/>
        <v>525</v>
      </c>
      <c r="I89" s="47">
        <f t="shared" si="3"/>
        <v>36.75</v>
      </c>
    </row>
    <row r="90" spans="1:9" x14ac:dyDescent="0.3">
      <c r="A90" t="s">
        <v>242</v>
      </c>
      <c r="B90" s="11">
        <v>44231</v>
      </c>
      <c r="C90" t="s">
        <v>246</v>
      </c>
      <c r="D90">
        <v>1</v>
      </c>
      <c r="E90" t="s">
        <v>236</v>
      </c>
      <c r="F90" t="str">
        <f t="shared" si="0"/>
        <v>Shawn</v>
      </c>
      <c r="G90" s="48">
        <f t="shared" si="1"/>
        <v>1</v>
      </c>
      <c r="H90" s="47">
        <f t="shared" si="2"/>
        <v>75</v>
      </c>
      <c r="I90" s="47">
        <f t="shared" si="3"/>
        <v>5.2500000000000009</v>
      </c>
    </row>
    <row r="91" spans="1:9" x14ac:dyDescent="0.3">
      <c r="A91" t="s">
        <v>240</v>
      </c>
      <c r="B91" s="11">
        <v>44231</v>
      </c>
      <c r="C91" t="s">
        <v>248</v>
      </c>
      <c r="D91">
        <v>9</v>
      </c>
      <c r="E91" t="s">
        <v>237</v>
      </c>
      <c r="F91" t="str">
        <f t="shared" si="0"/>
        <v>Tracy</v>
      </c>
      <c r="G91" s="48">
        <f t="shared" si="1"/>
        <v>0.9</v>
      </c>
      <c r="H91" s="47">
        <f t="shared" si="2"/>
        <v>765</v>
      </c>
      <c r="I91" s="47">
        <f t="shared" si="3"/>
        <v>53.550000000000004</v>
      </c>
    </row>
    <row r="92" spans="1:9" x14ac:dyDescent="0.3">
      <c r="A92" t="s">
        <v>240</v>
      </c>
      <c r="B92" s="11">
        <v>44231</v>
      </c>
      <c r="C92" t="s">
        <v>245</v>
      </c>
      <c r="D92">
        <v>1</v>
      </c>
      <c r="E92" t="s">
        <v>236</v>
      </c>
      <c r="F92" t="str">
        <f t="shared" si="0"/>
        <v>Tracy</v>
      </c>
      <c r="G92" s="48">
        <f t="shared" si="1"/>
        <v>0.9</v>
      </c>
      <c r="H92" s="47">
        <f t="shared" si="2"/>
        <v>75</v>
      </c>
      <c r="I92" s="47">
        <f t="shared" si="3"/>
        <v>5.2500000000000009</v>
      </c>
    </row>
    <row r="93" spans="1:9" x14ac:dyDescent="0.3">
      <c r="A93" t="s">
        <v>251</v>
      </c>
      <c r="B93" s="11">
        <v>44232</v>
      </c>
      <c r="C93" t="s">
        <v>248</v>
      </c>
      <c r="D93">
        <v>7</v>
      </c>
      <c r="E93" t="s">
        <v>236</v>
      </c>
      <c r="F93" t="str">
        <f t="shared" si="0"/>
        <v>Fred</v>
      </c>
      <c r="G93" s="48">
        <f t="shared" si="1"/>
        <v>1.2</v>
      </c>
      <c r="H93" s="47">
        <f t="shared" si="2"/>
        <v>525</v>
      </c>
      <c r="I93" s="47">
        <f t="shared" si="3"/>
        <v>36.75</v>
      </c>
    </row>
    <row r="94" spans="1:9" x14ac:dyDescent="0.3">
      <c r="A94" t="s">
        <v>241</v>
      </c>
      <c r="B94" s="11">
        <v>44232</v>
      </c>
      <c r="C94" t="s">
        <v>248</v>
      </c>
      <c r="D94">
        <v>7</v>
      </c>
      <c r="E94" t="s">
        <v>237</v>
      </c>
      <c r="F94" t="str">
        <f t="shared" si="0"/>
        <v>Fred</v>
      </c>
      <c r="G94" s="48">
        <f t="shared" si="1"/>
        <v>1.2</v>
      </c>
      <c r="H94" s="47">
        <f t="shared" si="2"/>
        <v>595</v>
      </c>
      <c r="I94" s="47">
        <f t="shared" si="3"/>
        <v>41.650000000000006</v>
      </c>
    </row>
    <row r="95" spans="1:9" x14ac:dyDescent="0.3">
      <c r="A95" t="s">
        <v>240</v>
      </c>
      <c r="B95" s="11">
        <v>44232</v>
      </c>
      <c r="C95" t="s">
        <v>247</v>
      </c>
      <c r="D95">
        <v>2</v>
      </c>
      <c r="E95" t="s">
        <v>237</v>
      </c>
      <c r="F95" t="str">
        <f t="shared" si="0"/>
        <v>Tracy</v>
      </c>
      <c r="G95" s="48">
        <f t="shared" si="1"/>
        <v>0.9</v>
      </c>
      <c r="H95" s="47">
        <f t="shared" si="2"/>
        <v>170</v>
      </c>
      <c r="I95" s="47">
        <f t="shared" si="3"/>
        <v>11.9</v>
      </c>
    </row>
    <row r="96" spans="1:9" x14ac:dyDescent="0.3">
      <c r="A96" t="s">
        <v>251</v>
      </c>
      <c r="B96" s="11">
        <v>44232</v>
      </c>
      <c r="C96" t="s">
        <v>247</v>
      </c>
      <c r="D96">
        <v>3</v>
      </c>
      <c r="E96" t="s">
        <v>239</v>
      </c>
      <c r="F96" t="str">
        <f t="shared" si="0"/>
        <v>Fred</v>
      </c>
      <c r="G96" s="48">
        <f t="shared" si="1"/>
        <v>1.2</v>
      </c>
      <c r="H96" s="47">
        <f t="shared" si="2"/>
        <v>270</v>
      </c>
      <c r="I96" s="47">
        <f t="shared" si="3"/>
        <v>18.900000000000002</v>
      </c>
    </row>
    <row r="97" spans="1:9" x14ac:dyDescent="0.3">
      <c r="A97" t="s">
        <v>251</v>
      </c>
      <c r="B97" s="11">
        <v>44232</v>
      </c>
      <c r="C97" t="s">
        <v>247</v>
      </c>
      <c r="D97">
        <v>5</v>
      </c>
      <c r="E97" t="s">
        <v>236</v>
      </c>
      <c r="F97" t="str">
        <f t="shared" si="0"/>
        <v>Fred</v>
      </c>
      <c r="G97" s="48">
        <f t="shared" si="1"/>
        <v>1.2</v>
      </c>
      <c r="H97" s="47">
        <f t="shared" si="2"/>
        <v>375</v>
      </c>
      <c r="I97" s="47">
        <f t="shared" si="3"/>
        <v>26.250000000000004</v>
      </c>
    </row>
    <row r="98" spans="1:9" x14ac:dyDescent="0.3">
      <c r="A98" t="s">
        <v>242</v>
      </c>
      <c r="B98" s="11">
        <v>44233</v>
      </c>
      <c r="C98" t="s">
        <v>248</v>
      </c>
      <c r="D98">
        <v>7</v>
      </c>
      <c r="E98" t="s">
        <v>235</v>
      </c>
      <c r="F98" t="str">
        <f t="shared" si="0"/>
        <v>Shawn</v>
      </c>
      <c r="G98" s="48">
        <f t="shared" si="1"/>
        <v>1</v>
      </c>
      <c r="H98" s="47">
        <f t="shared" si="2"/>
        <v>840</v>
      </c>
      <c r="I98" s="47">
        <f t="shared" si="3"/>
        <v>58.800000000000004</v>
      </c>
    </row>
    <row r="99" spans="1:9" x14ac:dyDescent="0.3">
      <c r="A99" t="s">
        <v>241</v>
      </c>
      <c r="B99" s="11">
        <v>44233</v>
      </c>
      <c r="C99" t="s">
        <v>247</v>
      </c>
      <c r="D99">
        <v>2</v>
      </c>
      <c r="E99" t="s">
        <v>236</v>
      </c>
      <c r="F99" t="str">
        <f t="shared" si="0"/>
        <v>Fred</v>
      </c>
      <c r="G99" s="48">
        <f t="shared" si="1"/>
        <v>1.2</v>
      </c>
      <c r="H99" s="47">
        <f t="shared" si="2"/>
        <v>150</v>
      </c>
      <c r="I99" s="47">
        <f t="shared" si="3"/>
        <v>10.500000000000002</v>
      </c>
    </row>
    <row r="100" spans="1:9" x14ac:dyDescent="0.3">
      <c r="A100" t="s">
        <v>241</v>
      </c>
      <c r="B100" s="11">
        <v>44233</v>
      </c>
      <c r="C100" t="s">
        <v>247</v>
      </c>
      <c r="D100">
        <v>6</v>
      </c>
      <c r="E100" t="s">
        <v>235</v>
      </c>
      <c r="F100" t="str">
        <f t="shared" si="0"/>
        <v>Fred</v>
      </c>
      <c r="G100" s="48">
        <f t="shared" si="1"/>
        <v>1.2</v>
      </c>
      <c r="H100" s="47">
        <f t="shared" si="2"/>
        <v>720</v>
      </c>
      <c r="I100" s="47">
        <f t="shared" si="3"/>
        <v>50.400000000000006</v>
      </c>
    </row>
    <row r="101" spans="1:9" x14ac:dyDescent="0.3">
      <c r="A101" t="s">
        <v>242</v>
      </c>
      <c r="B101" s="11">
        <v>44234</v>
      </c>
      <c r="C101" t="s">
        <v>246</v>
      </c>
      <c r="D101">
        <v>9</v>
      </c>
      <c r="E101" t="s">
        <v>235</v>
      </c>
      <c r="F101" t="str">
        <f t="shared" si="0"/>
        <v>Shawn</v>
      </c>
      <c r="G101" s="48">
        <f t="shared" si="1"/>
        <v>1</v>
      </c>
      <c r="H101" s="47">
        <f t="shared" si="2"/>
        <v>1080</v>
      </c>
      <c r="I101" s="47">
        <f t="shared" si="3"/>
        <v>75.600000000000009</v>
      </c>
    </row>
    <row r="102" spans="1:9" x14ac:dyDescent="0.3">
      <c r="A102" t="s">
        <v>251</v>
      </c>
      <c r="B102" s="11">
        <v>44234</v>
      </c>
      <c r="C102" t="s">
        <v>245</v>
      </c>
      <c r="D102">
        <v>8</v>
      </c>
      <c r="E102" t="s">
        <v>235</v>
      </c>
      <c r="F102" t="str">
        <f t="shared" si="0"/>
        <v>Fred</v>
      </c>
      <c r="G102" s="48">
        <f t="shared" si="1"/>
        <v>1.2</v>
      </c>
      <c r="H102" s="47">
        <f t="shared" si="2"/>
        <v>960</v>
      </c>
      <c r="I102" s="47">
        <f t="shared" si="3"/>
        <v>67.2</v>
      </c>
    </row>
    <row r="103" spans="1:9" x14ac:dyDescent="0.3">
      <c r="A103" t="s">
        <v>242</v>
      </c>
      <c r="B103" s="11">
        <v>44234</v>
      </c>
      <c r="C103" t="s">
        <v>245</v>
      </c>
      <c r="D103">
        <v>7</v>
      </c>
      <c r="E103" t="s">
        <v>239</v>
      </c>
      <c r="F103" t="str">
        <f t="shared" ref="F103:F134" si="4">VLOOKUP(A103,tblProjectInfo,2,FALSE)</f>
        <v>Shawn</v>
      </c>
      <c r="G103" s="48">
        <f t="shared" ref="G103:G134" si="5">VLOOKUP(A103,tblProjectInfo,3,FALSE)</f>
        <v>1</v>
      </c>
      <c r="H103" s="47">
        <f t="shared" ref="H103:H134" si="6">D103*VLOOKUP(E103,tblTypeInfo,2,FALSE)</f>
        <v>630</v>
      </c>
      <c r="I103" s="47">
        <f t="shared" ref="I103:I134" si="7">0.07*H103</f>
        <v>44.1</v>
      </c>
    </row>
    <row r="104" spans="1:9" x14ac:dyDescent="0.3">
      <c r="A104" t="s">
        <v>242</v>
      </c>
      <c r="B104" s="11">
        <v>44234</v>
      </c>
      <c r="C104" t="s">
        <v>245</v>
      </c>
      <c r="D104">
        <v>5</v>
      </c>
      <c r="E104" t="s">
        <v>235</v>
      </c>
      <c r="F104" t="str">
        <f t="shared" si="4"/>
        <v>Shawn</v>
      </c>
      <c r="G104" s="48">
        <f t="shared" si="5"/>
        <v>1</v>
      </c>
      <c r="H104" s="47">
        <f t="shared" si="6"/>
        <v>600</v>
      </c>
      <c r="I104" s="47">
        <f t="shared" si="7"/>
        <v>42.000000000000007</v>
      </c>
    </row>
    <row r="105" spans="1:9" x14ac:dyDescent="0.3">
      <c r="A105" t="s">
        <v>241</v>
      </c>
      <c r="B105" s="11">
        <v>44235</v>
      </c>
      <c r="C105" t="s">
        <v>246</v>
      </c>
      <c r="D105">
        <v>6</v>
      </c>
      <c r="E105" t="s">
        <v>238</v>
      </c>
      <c r="F105" t="str">
        <f t="shared" si="4"/>
        <v>Fred</v>
      </c>
      <c r="G105" s="48">
        <f t="shared" si="5"/>
        <v>1.2</v>
      </c>
      <c r="H105" s="47">
        <f t="shared" si="6"/>
        <v>420</v>
      </c>
      <c r="I105" s="47">
        <f t="shared" si="7"/>
        <v>29.400000000000002</v>
      </c>
    </row>
    <row r="106" spans="1:9" x14ac:dyDescent="0.3">
      <c r="A106" t="s">
        <v>251</v>
      </c>
      <c r="B106" s="11">
        <v>44235</v>
      </c>
      <c r="C106" t="s">
        <v>245</v>
      </c>
      <c r="D106">
        <v>4</v>
      </c>
      <c r="E106" t="s">
        <v>235</v>
      </c>
      <c r="F106" t="str">
        <f t="shared" si="4"/>
        <v>Fred</v>
      </c>
      <c r="G106" s="48">
        <f t="shared" si="5"/>
        <v>1.2</v>
      </c>
      <c r="H106" s="47">
        <f t="shared" si="6"/>
        <v>480</v>
      </c>
      <c r="I106" s="47">
        <f t="shared" si="7"/>
        <v>33.6</v>
      </c>
    </row>
    <row r="107" spans="1:9" x14ac:dyDescent="0.3">
      <c r="A107" t="s">
        <v>242</v>
      </c>
      <c r="B107" s="11">
        <v>44236</v>
      </c>
      <c r="C107" t="s">
        <v>248</v>
      </c>
      <c r="D107">
        <v>4</v>
      </c>
      <c r="E107" t="s">
        <v>235</v>
      </c>
      <c r="F107" t="str">
        <f t="shared" si="4"/>
        <v>Shawn</v>
      </c>
      <c r="G107" s="48">
        <f t="shared" si="5"/>
        <v>1</v>
      </c>
      <c r="H107" s="47">
        <f t="shared" si="6"/>
        <v>480</v>
      </c>
      <c r="I107" s="47">
        <f t="shared" si="7"/>
        <v>33.6</v>
      </c>
    </row>
    <row r="108" spans="1:9" x14ac:dyDescent="0.3">
      <c r="A108" t="s">
        <v>240</v>
      </c>
      <c r="B108" s="11">
        <v>44236</v>
      </c>
      <c r="C108" t="s">
        <v>247</v>
      </c>
      <c r="D108">
        <v>9</v>
      </c>
      <c r="E108" t="s">
        <v>239</v>
      </c>
      <c r="F108" t="str">
        <f t="shared" si="4"/>
        <v>Tracy</v>
      </c>
      <c r="G108" s="48">
        <f t="shared" si="5"/>
        <v>0.9</v>
      </c>
      <c r="H108" s="47">
        <f t="shared" si="6"/>
        <v>810</v>
      </c>
      <c r="I108" s="47">
        <f t="shared" si="7"/>
        <v>56.7</v>
      </c>
    </row>
    <row r="109" spans="1:9" x14ac:dyDescent="0.3">
      <c r="A109" t="s">
        <v>251</v>
      </c>
      <c r="B109" s="11">
        <v>44236</v>
      </c>
      <c r="C109" t="s">
        <v>245</v>
      </c>
      <c r="D109">
        <v>4</v>
      </c>
      <c r="E109" t="s">
        <v>235</v>
      </c>
      <c r="F109" t="str">
        <f t="shared" si="4"/>
        <v>Fred</v>
      </c>
      <c r="G109" s="48">
        <f t="shared" si="5"/>
        <v>1.2</v>
      </c>
      <c r="H109" s="47">
        <f t="shared" si="6"/>
        <v>480</v>
      </c>
      <c r="I109" s="47">
        <f t="shared" si="7"/>
        <v>33.6</v>
      </c>
    </row>
    <row r="110" spans="1:9" x14ac:dyDescent="0.3">
      <c r="A110" t="s">
        <v>251</v>
      </c>
      <c r="B110" s="11">
        <v>44236</v>
      </c>
      <c r="C110" t="s">
        <v>245</v>
      </c>
      <c r="D110">
        <v>2</v>
      </c>
      <c r="E110" t="s">
        <v>235</v>
      </c>
      <c r="F110" t="str">
        <f t="shared" si="4"/>
        <v>Fred</v>
      </c>
      <c r="G110" s="48">
        <f t="shared" si="5"/>
        <v>1.2</v>
      </c>
      <c r="H110" s="47">
        <f t="shared" si="6"/>
        <v>240</v>
      </c>
      <c r="I110" s="47">
        <f t="shared" si="7"/>
        <v>16.8</v>
      </c>
    </row>
    <row r="111" spans="1:9" x14ac:dyDescent="0.3">
      <c r="A111" t="s">
        <v>240</v>
      </c>
      <c r="B111" s="11">
        <v>44237</v>
      </c>
      <c r="C111" t="s">
        <v>247</v>
      </c>
      <c r="D111">
        <v>3</v>
      </c>
      <c r="E111" t="s">
        <v>238</v>
      </c>
      <c r="F111" t="str">
        <f t="shared" si="4"/>
        <v>Tracy</v>
      </c>
      <c r="G111" s="48">
        <f t="shared" si="5"/>
        <v>0.9</v>
      </c>
      <c r="H111" s="47">
        <f t="shared" si="6"/>
        <v>210</v>
      </c>
      <c r="I111" s="47">
        <f t="shared" si="7"/>
        <v>14.700000000000001</v>
      </c>
    </row>
    <row r="112" spans="1:9" x14ac:dyDescent="0.3">
      <c r="A112" t="s">
        <v>241</v>
      </c>
      <c r="B112" s="11">
        <v>44237</v>
      </c>
      <c r="C112" t="s">
        <v>246</v>
      </c>
      <c r="D112">
        <v>3</v>
      </c>
      <c r="E112" t="s">
        <v>235</v>
      </c>
      <c r="F112" t="str">
        <f t="shared" si="4"/>
        <v>Fred</v>
      </c>
      <c r="G112" s="48">
        <f t="shared" si="5"/>
        <v>1.2</v>
      </c>
      <c r="H112" s="47">
        <f t="shared" si="6"/>
        <v>360</v>
      </c>
      <c r="I112" s="47">
        <f t="shared" si="7"/>
        <v>25.200000000000003</v>
      </c>
    </row>
    <row r="113" spans="1:9" x14ac:dyDescent="0.3">
      <c r="A113" t="s">
        <v>241</v>
      </c>
      <c r="B113" s="11">
        <v>44238</v>
      </c>
      <c r="C113" t="s">
        <v>248</v>
      </c>
      <c r="D113">
        <v>1</v>
      </c>
      <c r="E113" t="s">
        <v>236</v>
      </c>
      <c r="F113" t="str">
        <f t="shared" si="4"/>
        <v>Fred</v>
      </c>
      <c r="G113" s="48">
        <f t="shared" si="5"/>
        <v>1.2</v>
      </c>
      <c r="H113" s="47">
        <f t="shared" si="6"/>
        <v>75</v>
      </c>
      <c r="I113" s="47">
        <f t="shared" si="7"/>
        <v>5.2500000000000009</v>
      </c>
    </row>
    <row r="114" spans="1:9" x14ac:dyDescent="0.3">
      <c r="A114" t="s">
        <v>242</v>
      </c>
      <c r="B114" s="11">
        <v>44238</v>
      </c>
      <c r="C114" t="s">
        <v>248</v>
      </c>
      <c r="D114">
        <v>6</v>
      </c>
      <c r="E114" t="s">
        <v>239</v>
      </c>
      <c r="F114" t="str">
        <f t="shared" si="4"/>
        <v>Shawn</v>
      </c>
      <c r="G114" s="48">
        <f t="shared" si="5"/>
        <v>1</v>
      </c>
      <c r="H114" s="47">
        <f t="shared" si="6"/>
        <v>540</v>
      </c>
      <c r="I114" s="47">
        <f t="shared" si="7"/>
        <v>37.800000000000004</v>
      </c>
    </row>
    <row r="115" spans="1:9" x14ac:dyDescent="0.3">
      <c r="A115" t="s">
        <v>240</v>
      </c>
      <c r="B115" s="11">
        <v>44238</v>
      </c>
      <c r="C115" t="s">
        <v>248</v>
      </c>
      <c r="D115">
        <v>2</v>
      </c>
      <c r="E115" t="s">
        <v>238</v>
      </c>
      <c r="F115" t="str">
        <f t="shared" si="4"/>
        <v>Tracy</v>
      </c>
      <c r="G115" s="48">
        <f t="shared" si="5"/>
        <v>0.9</v>
      </c>
      <c r="H115" s="47">
        <f t="shared" si="6"/>
        <v>140</v>
      </c>
      <c r="I115" s="47">
        <f t="shared" si="7"/>
        <v>9.8000000000000007</v>
      </c>
    </row>
    <row r="116" spans="1:9" x14ac:dyDescent="0.3">
      <c r="A116" t="s">
        <v>240</v>
      </c>
      <c r="B116" s="11">
        <v>44238</v>
      </c>
      <c r="C116" t="s">
        <v>248</v>
      </c>
      <c r="D116">
        <v>8</v>
      </c>
      <c r="E116" t="s">
        <v>236</v>
      </c>
      <c r="F116" t="str">
        <f t="shared" si="4"/>
        <v>Tracy</v>
      </c>
      <c r="G116" s="48">
        <f t="shared" si="5"/>
        <v>0.9</v>
      </c>
      <c r="H116" s="47">
        <f t="shared" si="6"/>
        <v>600</v>
      </c>
      <c r="I116" s="47">
        <f t="shared" si="7"/>
        <v>42.000000000000007</v>
      </c>
    </row>
    <row r="117" spans="1:9" x14ac:dyDescent="0.3">
      <c r="A117" t="s">
        <v>241</v>
      </c>
      <c r="B117" s="11">
        <v>44239</v>
      </c>
      <c r="C117" t="s">
        <v>247</v>
      </c>
      <c r="D117">
        <v>8</v>
      </c>
      <c r="E117" t="s">
        <v>237</v>
      </c>
      <c r="F117" t="str">
        <f t="shared" si="4"/>
        <v>Fred</v>
      </c>
      <c r="G117" s="48">
        <f t="shared" si="5"/>
        <v>1.2</v>
      </c>
      <c r="H117" s="47">
        <f t="shared" si="6"/>
        <v>680</v>
      </c>
      <c r="I117" s="47">
        <f t="shared" si="7"/>
        <v>47.6</v>
      </c>
    </row>
    <row r="118" spans="1:9" x14ac:dyDescent="0.3">
      <c r="A118" t="s">
        <v>241</v>
      </c>
      <c r="B118" s="11">
        <v>44239</v>
      </c>
      <c r="C118" t="s">
        <v>248</v>
      </c>
      <c r="D118">
        <v>4</v>
      </c>
      <c r="E118" t="s">
        <v>239</v>
      </c>
      <c r="F118" t="str">
        <f t="shared" si="4"/>
        <v>Fred</v>
      </c>
      <c r="G118" s="48">
        <f t="shared" si="5"/>
        <v>1.2</v>
      </c>
      <c r="H118" s="47">
        <f t="shared" si="6"/>
        <v>360</v>
      </c>
      <c r="I118" s="47">
        <f t="shared" si="7"/>
        <v>25.200000000000003</v>
      </c>
    </row>
    <row r="119" spans="1:9" x14ac:dyDescent="0.3">
      <c r="A119" t="s">
        <v>242</v>
      </c>
      <c r="B119" s="11">
        <v>44239</v>
      </c>
      <c r="C119" t="s">
        <v>245</v>
      </c>
      <c r="D119">
        <v>2</v>
      </c>
      <c r="E119" t="s">
        <v>237</v>
      </c>
      <c r="F119" t="str">
        <f t="shared" si="4"/>
        <v>Shawn</v>
      </c>
      <c r="G119" s="48">
        <f t="shared" si="5"/>
        <v>1</v>
      </c>
      <c r="H119" s="47">
        <f t="shared" si="6"/>
        <v>170</v>
      </c>
      <c r="I119" s="47">
        <f t="shared" si="7"/>
        <v>11.9</v>
      </c>
    </row>
    <row r="120" spans="1:9" x14ac:dyDescent="0.3">
      <c r="A120" t="s">
        <v>241</v>
      </c>
      <c r="B120" s="11">
        <v>44239</v>
      </c>
      <c r="C120" t="s">
        <v>245</v>
      </c>
      <c r="D120">
        <v>1</v>
      </c>
      <c r="E120" t="s">
        <v>237</v>
      </c>
      <c r="F120" t="str">
        <f t="shared" si="4"/>
        <v>Fred</v>
      </c>
      <c r="G120" s="48">
        <f t="shared" si="5"/>
        <v>1.2</v>
      </c>
      <c r="H120" s="47">
        <f t="shared" si="6"/>
        <v>85</v>
      </c>
      <c r="I120" s="47">
        <f t="shared" si="7"/>
        <v>5.95</v>
      </c>
    </row>
    <row r="121" spans="1:9" x14ac:dyDescent="0.3">
      <c r="A121" t="s">
        <v>241</v>
      </c>
      <c r="B121" s="11">
        <v>44240</v>
      </c>
      <c r="C121" t="s">
        <v>246</v>
      </c>
      <c r="D121">
        <v>8</v>
      </c>
      <c r="E121" t="s">
        <v>236</v>
      </c>
      <c r="F121" t="str">
        <f t="shared" si="4"/>
        <v>Fred</v>
      </c>
      <c r="G121" s="48">
        <f t="shared" si="5"/>
        <v>1.2</v>
      </c>
      <c r="H121" s="47">
        <f t="shared" si="6"/>
        <v>600</v>
      </c>
      <c r="I121" s="47">
        <f t="shared" si="7"/>
        <v>42.000000000000007</v>
      </c>
    </row>
    <row r="122" spans="1:9" x14ac:dyDescent="0.3">
      <c r="A122" t="s">
        <v>251</v>
      </c>
      <c r="B122" s="11">
        <v>44240</v>
      </c>
      <c r="C122" t="s">
        <v>247</v>
      </c>
      <c r="D122">
        <v>4</v>
      </c>
      <c r="E122" t="s">
        <v>235</v>
      </c>
      <c r="F122" t="str">
        <f t="shared" si="4"/>
        <v>Fred</v>
      </c>
      <c r="G122" s="48">
        <f t="shared" si="5"/>
        <v>1.2</v>
      </c>
      <c r="H122" s="47">
        <f t="shared" si="6"/>
        <v>480</v>
      </c>
      <c r="I122" s="47">
        <f t="shared" si="7"/>
        <v>33.6</v>
      </c>
    </row>
    <row r="123" spans="1:9" x14ac:dyDescent="0.3">
      <c r="A123" t="s">
        <v>242</v>
      </c>
      <c r="B123" s="11">
        <v>44241</v>
      </c>
      <c r="C123" t="s">
        <v>245</v>
      </c>
      <c r="D123">
        <v>2</v>
      </c>
      <c r="E123" t="s">
        <v>237</v>
      </c>
      <c r="F123" t="str">
        <f t="shared" si="4"/>
        <v>Shawn</v>
      </c>
      <c r="G123" s="48">
        <f t="shared" si="5"/>
        <v>1</v>
      </c>
      <c r="H123" s="47">
        <f t="shared" si="6"/>
        <v>170</v>
      </c>
      <c r="I123" s="47">
        <f t="shared" si="7"/>
        <v>11.9</v>
      </c>
    </row>
    <row r="124" spans="1:9" x14ac:dyDescent="0.3">
      <c r="A124" t="s">
        <v>242</v>
      </c>
      <c r="B124" s="11">
        <v>44241</v>
      </c>
      <c r="C124" t="s">
        <v>245</v>
      </c>
      <c r="D124">
        <v>8</v>
      </c>
      <c r="E124" t="s">
        <v>235</v>
      </c>
      <c r="F124" t="str">
        <f t="shared" si="4"/>
        <v>Shawn</v>
      </c>
      <c r="G124" s="48">
        <f t="shared" si="5"/>
        <v>1</v>
      </c>
      <c r="H124" s="47">
        <f t="shared" si="6"/>
        <v>960</v>
      </c>
      <c r="I124" s="47">
        <f t="shared" si="7"/>
        <v>67.2</v>
      </c>
    </row>
    <row r="125" spans="1:9" x14ac:dyDescent="0.3">
      <c r="A125" t="s">
        <v>241</v>
      </c>
      <c r="B125" s="11">
        <v>44241</v>
      </c>
      <c r="C125" t="s">
        <v>246</v>
      </c>
      <c r="D125">
        <v>2</v>
      </c>
      <c r="E125" t="s">
        <v>236</v>
      </c>
      <c r="F125" t="str">
        <f t="shared" si="4"/>
        <v>Fred</v>
      </c>
      <c r="G125" s="48">
        <f t="shared" si="5"/>
        <v>1.2</v>
      </c>
      <c r="H125" s="47">
        <f t="shared" si="6"/>
        <v>150</v>
      </c>
      <c r="I125" s="47">
        <f t="shared" si="7"/>
        <v>10.500000000000002</v>
      </c>
    </row>
    <row r="126" spans="1:9" x14ac:dyDescent="0.3">
      <c r="A126" t="s">
        <v>241</v>
      </c>
      <c r="B126" s="11">
        <v>44241</v>
      </c>
      <c r="C126" t="s">
        <v>247</v>
      </c>
      <c r="D126">
        <v>10</v>
      </c>
      <c r="E126" t="s">
        <v>235</v>
      </c>
      <c r="F126" t="str">
        <f t="shared" si="4"/>
        <v>Fred</v>
      </c>
      <c r="G126" s="48">
        <f t="shared" si="5"/>
        <v>1.2</v>
      </c>
      <c r="H126" s="47">
        <f t="shared" si="6"/>
        <v>1200</v>
      </c>
      <c r="I126" s="47">
        <f t="shared" si="7"/>
        <v>84.000000000000014</v>
      </c>
    </row>
    <row r="127" spans="1:9" x14ac:dyDescent="0.3">
      <c r="A127" t="s">
        <v>251</v>
      </c>
      <c r="B127" s="11">
        <v>44242</v>
      </c>
      <c r="C127" t="s">
        <v>245</v>
      </c>
      <c r="D127">
        <v>5</v>
      </c>
      <c r="E127" t="s">
        <v>235</v>
      </c>
      <c r="F127" t="str">
        <f t="shared" si="4"/>
        <v>Fred</v>
      </c>
      <c r="G127" s="48">
        <f t="shared" si="5"/>
        <v>1.2</v>
      </c>
      <c r="H127" s="47">
        <f t="shared" si="6"/>
        <v>600</v>
      </c>
      <c r="I127" s="47">
        <f t="shared" si="7"/>
        <v>42.000000000000007</v>
      </c>
    </row>
    <row r="128" spans="1:9" x14ac:dyDescent="0.3">
      <c r="A128" t="s">
        <v>251</v>
      </c>
      <c r="B128" s="11">
        <v>44242</v>
      </c>
      <c r="C128" t="s">
        <v>246</v>
      </c>
      <c r="D128">
        <v>7</v>
      </c>
      <c r="E128" t="s">
        <v>235</v>
      </c>
      <c r="F128" t="str">
        <f t="shared" si="4"/>
        <v>Fred</v>
      </c>
      <c r="G128" s="48">
        <f t="shared" si="5"/>
        <v>1.2</v>
      </c>
      <c r="H128" s="47">
        <f t="shared" si="6"/>
        <v>840</v>
      </c>
      <c r="I128" s="47">
        <f t="shared" si="7"/>
        <v>58.800000000000004</v>
      </c>
    </row>
    <row r="129" spans="1:9" x14ac:dyDescent="0.3">
      <c r="A129" t="s">
        <v>240</v>
      </c>
      <c r="B129" s="11">
        <v>44242</v>
      </c>
      <c r="C129" t="s">
        <v>245</v>
      </c>
      <c r="D129">
        <v>5</v>
      </c>
      <c r="E129" t="s">
        <v>238</v>
      </c>
      <c r="F129" t="str">
        <f t="shared" si="4"/>
        <v>Tracy</v>
      </c>
      <c r="G129" s="48">
        <f t="shared" si="5"/>
        <v>0.9</v>
      </c>
      <c r="H129" s="47">
        <f t="shared" si="6"/>
        <v>350</v>
      </c>
      <c r="I129" s="47">
        <f t="shared" si="7"/>
        <v>24.500000000000004</v>
      </c>
    </row>
    <row r="130" spans="1:9" x14ac:dyDescent="0.3">
      <c r="A130" t="s">
        <v>242</v>
      </c>
      <c r="B130" s="11">
        <v>44243</v>
      </c>
      <c r="C130" t="s">
        <v>248</v>
      </c>
      <c r="D130">
        <v>1</v>
      </c>
      <c r="E130" t="s">
        <v>236</v>
      </c>
      <c r="F130" t="str">
        <f t="shared" si="4"/>
        <v>Shawn</v>
      </c>
      <c r="G130" s="48">
        <f t="shared" si="5"/>
        <v>1</v>
      </c>
      <c r="H130" s="47">
        <f t="shared" si="6"/>
        <v>75</v>
      </c>
      <c r="I130" s="47">
        <f t="shared" si="7"/>
        <v>5.2500000000000009</v>
      </c>
    </row>
    <row r="131" spans="1:9" x14ac:dyDescent="0.3">
      <c r="A131" t="s">
        <v>251</v>
      </c>
      <c r="B131" s="11">
        <v>44244</v>
      </c>
      <c r="C131" t="s">
        <v>248</v>
      </c>
      <c r="D131">
        <v>2</v>
      </c>
      <c r="E131" t="s">
        <v>236</v>
      </c>
      <c r="F131" t="str">
        <f t="shared" si="4"/>
        <v>Fred</v>
      </c>
      <c r="G131" s="48">
        <f t="shared" si="5"/>
        <v>1.2</v>
      </c>
      <c r="H131" s="47">
        <f t="shared" si="6"/>
        <v>150</v>
      </c>
      <c r="I131" s="47">
        <f t="shared" si="7"/>
        <v>10.500000000000002</v>
      </c>
    </row>
    <row r="132" spans="1:9" x14ac:dyDescent="0.3">
      <c r="A132" t="s">
        <v>251</v>
      </c>
      <c r="B132" s="11">
        <v>44245</v>
      </c>
      <c r="C132" t="s">
        <v>245</v>
      </c>
      <c r="D132">
        <v>9</v>
      </c>
      <c r="E132" t="s">
        <v>238</v>
      </c>
      <c r="F132" t="str">
        <f t="shared" si="4"/>
        <v>Fred</v>
      </c>
      <c r="G132" s="48">
        <f t="shared" si="5"/>
        <v>1.2</v>
      </c>
      <c r="H132" s="47">
        <f t="shared" si="6"/>
        <v>630</v>
      </c>
      <c r="I132" s="47">
        <f t="shared" si="7"/>
        <v>44.1</v>
      </c>
    </row>
    <row r="133" spans="1:9" x14ac:dyDescent="0.3">
      <c r="A133" t="s">
        <v>241</v>
      </c>
      <c r="B133" s="11">
        <v>44245</v>
      </c>
      <c r="C133" t="s">
        <v>248</v>
      </c>
      <c r="D133">
        <v>7</v>
      </c>
      <c r="E133" t="s">
        <v>238</v>
      </c>
      <c r="F133" t="str">
        <f t="shared" si="4"/>
        <v>Fred</v>
      </c>
      <c r="G133" s="48">
        <f t="shared" si="5"/>
        <v>1.2</v>
      </c>
      <c r="H133" s="47">
        <f t="shared" si="6"/>
        <v>490</v>
      </c>
      <c r="I133" s="47">
        <f t="shared" si="7"/>
        <v>34.300000000000004</v>
      </c>
    </row>
    <row r="134" spans="1:9" x14ac:dyDescent="0.3">
      <c r="A134" t="s">
        <v>242</v>
      </c>
      <c r="B134" s="11">
        <v>44245</v>
      </c>
      <c r="C134" t="s">
        <v>247</v>
      </c>
      <c r="D134">
        <v>10</v>
      </c>
      <c r="E134" t="s">
        <v>237</v>
      </c>
      <c r="F134" t="str">
        <f t="shared" si="4"/>
        <v>Shawn</v>
      </c>
      <c r="G134" s="48">
        <f t="shared" si="5"/>
        <v>1</v>
      </c>
      <c r="H134" s="47">
        <f t="shared" si="6"/>
        <v>850</v>
      </c>
      <c r="I134" s="47">
        <f t="shared" si="7"/>
        <v>59.500000000000007</v>
      </c>
    </row>
    <row r="135" spans="1:9" x14ac:dyDescent="0.3">
      <c r="A135" t="s">
        <v>240</v>
      </c>
      <c r="B135" s="11">
        <v>44245</v>
      </c>
      <c r="C135" t="s">
        <v>247</v>
      </c>
      <c r="D135">
        <v>4</v>
      </c>
      <c r="E135" t="s">
        <v>236</v>
      </c>
      <c r="F135" t="str">
        <f t="shared" ref="F135:F166" si="8">VLOOKUP(A135,tblProjectInfo,2,FALSE)</f>
        <v>Tracy</v>
      </c>
      <c r="G135" s="48">
        <f t="shared" ref="G135:G166" si="9">VLOOKUP(A135,tblProjectInfo,3,FALSE)</f>
        <v>0.9</v>
      </c>
      <c r="H135" s="47">
        <f t="shared" ref="H135:H166" si="10">D135*VLOOKUP(E135,tblTypeInfo,2,FALSE)</f>
        <v>300</v>
      </c>
      <c r="I135" s="47">
        <f t="shared" ref="I135:I166" si="11">0.07*H135</f>
        <v>21.000000000000004</v>
      </c>
    </row>
    <row r="136" spans="1:9" x14ac:dyDescent="0.3">
      <c r="A136" t="s">
        <v>241</v>
      </c>
      <c r="B136" s="11">
        <v>44245</v>
      </c>
      <c r="C136" t="s">
        <v>246</v>
      </c>
      <c r="D136">
        <v>10</v>
      </c>
      <c r="E136" t="s">
        <v>237</v>
      </c>
      <c r="F136" t="str">
        <f t="shared" si="8"/>
        <v>Fred</v>
      </c>
      <c r="G136" s="48">
        <f t="shared" si="9"/>
        <v>1.2</v>
      </c>
      <c r="H136" s="47">
        <f t="shared" si="10"/>
        <v>850</v>
      </c>
      <c r="I136" s="47">
        <f t="shared" si="11"/>
        <v>59.500000000000007</v>
      </c>
    </row>
    <row r="137" spans="1:9" x14ac:dyDescent="0.3">
      <c r="A137" t="s">
        <v>240</v>
      </c>
      <c r="B137" s="11">
        <v>44246</v>
      </c>
      <c r="C137" t="s">
        <v>245</v>
      </c>
      <c r="D137">
        <v>8</v>
      </c>
      <c r="E137" t="s">
        <v>235</v>
      </c>
      <c r="F137" t="str">
        <f t="shared" si="8"/>
        <v>Tracy</v>
      </c>
      <c r="G137" s="48">
        <f t="shared" si="9"/>
        <v>0.9</v>
      </c>
      <c r="H137" s="47">
        <f t="shared" si="10"/>
        <v>960</v>
      </c>
      <c r="I137" s="47">
        <f t="shared" si="11"/>
        <v>67.2</v>
      </c>
    </row>
    <row r="138" spans="1:9" x14ac:dyDescent="0.3">
      <c r="A138" t="s">
        <v>241</v>
      </c>
      <c r="B138" s="11">
        <v>44247</v>
      </c>
      <c r="C138" t="s">
        <v>248</v>
      </c>
      <c r="D138">
        <v>1</v>
      </c>
      <c r="E138" t="s">
        <v>239</v>
      </c>
      <c r="F138" t="str">
        <f t="shared" si="8"/>
        <v>Fred</v>
      </c>
      <c r="G138" s="48">
        <f t="shared" si="9"/>
        <v>1.2</v>
      </c>
      <c r="H138" s="47">
        <f t="shared" si="10"/>
        <v>90</v>
      </c>
      <c r="I138" s="47">
        <f t="shared" si="11"/>
        <v>6.3000000000000007</v>
      </c>
    </row>
    <row r="139" spans="1:9" x14ac:dyDescent="0.3">
      <c r="A139" t="s">
        <v>243</v>
      </c>
      <c r="B139" s="11">
        <v>44247</v>
      </c>
      <c r="C139" t="s">
        <v>248</v>
      </c>
      <c r="D139">
        <v>8</v>
      </c>
      <c r="E139" t="s">
        <v>239</v>
      </c>
      <c r="F139" t="str">
        <f t="shared" si="8"/>
        <v>Tracy</v>
      </c>
      <c r="G139" s="48">
        <f t="shared" si="9"/>
        <v>1.1000000000000001</v>
      </c>
      <c r="H139" s="47">
        <f t="shared" si="10"/>
        <v>720</v>
      </c>
      <c r="I139" s="47">
        <f t="shared" si="11"/>
        <v>50.400000000000006</v>
      </c>
    </row>
    <row r="140" spans="1:9" x14ac:dyDescent="0.3">
      <c r="A140" t="s">
        <v>240</v>
      </c>
      <c r="B140" s="11">
        <v>44247</v>
      </c>
      <c r="C140" t="s">
        <v>245</v>
      </c>
      <c r="D140">
        <v>2</v>
      </c>
      <c r="E140" t="s">
        <v>237</v>
      </c>
      <c r="F140" t="str">
        <f t="shared" si="8"/>
        <v>Tracy</v>
      </c>
      <c r="G140" s="48">
        <f t="shared" si="9"/>
        <v>0.9</v>
      </c>
      <c r="H140" s="47">
        <f t="shared" si="10"/>
        <v>170</v>
      </c>
      <c r="I140" s="47">
        <f t="shared" si="11"/>
        <v>11.9</v>
      </c>
    </row>
    <row r="141" spans="1:9" x14ac:dyDescent="0.3">
      <c r="A141" t="s">
        <v>251</v>
      </c>
      <c r="B141" s="11">
        <v>44247</v>
      </c>
      <c r="C141" t="s">
        <v>248</v>
      </c>
      <c r="D141">
        <v>9</v>
      </c>
      <c r="E141" t="s">
        <v>239</v>
      </c>
      <c r="F141" t="str">
        <f t="shared" si="8"/>
        <v>Fred</v>
      </c>
      <c r="G141" s="48">
        <f t="shared" si="9"/>
        <v>1.2</v>
      </c>
      <c r="H141" s="47">
        <f t="shared" si="10"/>
        <v>810</v>
      </c>
      <c r="I141" s="47">
        <f t="shared" si="11"/>
        <v>56.7</v>
      </c>
    </row>
    <row r="142" spans="1:9" x14ac:dyDescent="0.3">
      <c r="A142" t="s">
        <v>242</v>
      </c>
      <c r="B142" s="11">
        <v>44248</v>
      </c>
      <c r="C142" t="s">
        <v>248</v>
      </c>
      <c r="D142">
        <v>6</v>
      </c>
      <c r="E142" t="s">
        <v>235</v>
      </c>
      <c r="F142" t="str">
        <f t="shared" si="8"/>
        <v>Shawn</v>
      </c>
      <c r="G142" s="48">
        <f t="shared" si="9"/>
        <v>1</v>
      </c>
      <c r="H142" s="47">
        <f t="shared" si="10"/>
        <v>720</v>
      </c>
      <c r="I142" s="47">
        <f t="shared" si="11"/>
        <v>50.400000000000006</v>
      </c>
    </row>
    <row r="143" spans="1:9" x14ac:dyDescent="0.3">
      <c r="A143" t="s">
        <v>251</v>
      </c>
      <c r="B143" s="11">
        <v>44248</v>
      </c>
      <c r="C143" t="s">
        <v>246</v>
      </c>
      <c r="D143">
        <v>2</v>
      </c>
      <c r="E143" t="s">
        <v>237</v>
      </c>
      <c r="F143" t="str">
        <f t="shared" si="8"/>
        <v>Fred</v>
      </c>
      <c r="G143" s="48">
        <f t="shared" si="9"/>
        <v>1.2</v>
      </c>
      <c r="H143" s="47">
        <f t="shared" si="10"/>
        <v>170</v>
      </c>
      <c r="I143" s="47">
        <f t="shared" si="11"/>
        <v>11.9</v>
      </c>
    </row>
    <row r="144" spans="1:9" x14ac:dyDescent="0.3">
      <c r="A144" t="s">
        <v>241</v>
      </c>
      <c r="B144" s="11">
        <v>44248</v>
      </c>
      <c r="C144" t="s">
        <v>248</v>
      </c>
      <c r="D144">
        <v>10</v>
      </c>
      <c r="E144" t="s">
        <v>238</v>
      </c>
      <c r="F144" t="str">
        <f t="shared" si="8"/>
        <v>Fred</v>
      </c>
      <c r="G144" s="48">
        <f t="shared" si="9"/>
        <v>1.2</v>
      </c>
      <c r="H144" s="47">
        <f t="shared" si="10"/>
        <v>700</v>
      </c>
      <c r="I144" s="47">
        <f t="shared" si="11"/>
        <v>49.000000000000007</v>
      </c>
    </row>
    <row r="145" spans="1:9" x14ac:dyDescent="0.3">
      <c r="A145" t="s">
        <v>243</v>
      </c>
      <c r="B145" s="11">
        <v>44248</v>
      </c>
      <c r="C145" t="s">
        <v>246</v>
      </c>
      <c r="D145">
        <v>1</v>
      </c>
      <c r="E145" t="s">
        <v>239</v>
      </c>
      <c r="F145" t="str">
        <f t="shared" si="8"/>
        <v>Tracy</v>
      </c>
      <c r="G145" s="48">
        <f t="shared" si="9"/>
        <v>1.1000000000000001</v>
      </c>
      <c r="H145" s="47">
        <f t="shared" si="10"/>
        <v>90</v>
      </c>
      <c r="I145" s="47">
        <f t="shared" si="11"/>
        <v>6.3000000000000007</v>
      </c>
    </row>
    <row r="146" spans="1:9" x14ac:dyDescent="0.3">
      <c r="A146" t="s">
        <v>251</v>
      </c>
      <c r="B146" s="11">
        <v>44248</v>
      </c>
      <c r="C146" t="s">
        <v>248</v>
      </c>
      <c r="D146">
        <v>5</v>
      </c>
      <c r="E146" t="s">
        <v>237</v>
      </c>
      <c r="F146" t="str">
        <f t="shared" si="8"/>
        <v>Fred</v>
      </c>
      <c r="G146" s="48">
        <f t="shared" si="9"/>
        <v>1.2</v>
      </c>
      <c r="H146" s="47">
        <f t="shared" si="10"/>
        <v>425</v>
      </c>
      <c r="I146" s="47">
        <f t="shared" si="11"/>
        <v>29.750000000000004</v>
      </c>
    </row>
    <row r="147" spans="1:9" x14ac:dyDescent="0.3">
      <c r="A147" t="s">
        <v>240</v>
      </c>
      <c r="B147" s="11">
        <v>44248</v>
      </c>
      <c r="C147" t="s">
        <v>246</v>
      </c>
      <c r="D147">
        <v>3</v>
      </c>
      <c r="E147" t="s">
        <v>237</v>
      </c>
      <c r="F147" t="str">
        <f t="shared" si="8"/>
        <v>Tracy</v>
      </c>
      <c r="G147" s="48">
        <f t="shared" si="9"/>
        <v>0.9</v>
      </c>
      <c r="H147" s="47">
        <f t="shared" si="10"/>
        <v>255</v>
      </c>
      <c r="I147" s="47">
        <f t="shared" si="11"/>
        <v>17.850000000000001</v>
      </c>
    </row>
    <row r="148" spans="1:9" x14ac:dyDescent="0.3">
      <c r="A148" t="s">
        <v>240</v>
      </c>
      <c r="B148" s="11">
        <v>44249</v>
      </c>
      <c r="C148" t="s">
        <v>245</v>
      </c>
      <c r="D148">
        <v>4</v>
      </c>
      <c r="E148" t="s">
        <v>236</v>
      </c>
      <c r="F148" t="str">
        <f t="shared" si="8"/>
        <v>Tracy</v>
      </c>
      <c r="G148" s="48">
        <f t="shared" si="9"/>
        <v>0.9</v>
      </c>
      <c r="H148" s="47">
        <f t="shared" si="10"/>
        <v>300</v>
      </c>
      <c r="I148" s="47">
        <f t="shared" si="11"/>
        <v>21.000000000000004</v>
      </c>
    </row>
    <row r="149" spans="1:9" x14ac:dyDescent="0.3">
      <c r="A149" t="s">
        <v>242</v>
      </c>
      <c r="B149" s="11">
        <v>44249</v>
      </c>
      <c r="C149" t="s">
        <v>245</v>
      </c>
      <c r="D149">
        <v>7</v>
      </c>
      <c r="E149" t="s">
        <v>236</v>
      </c>
      <c r="F149" t="str">
        <f t="shared" si="8"/>
        <v>Shawn</v>
      </c>
      <c r="G149" s="48">
        <f t="shared" si="9"/>
        <v>1</v>
      </c>
      <c r="H149" s="47">
        <f t="shared" si="10"/>
        <v>525</v>
      </c>
      <c r="I149" s="47">
        <f t="shared" si="11"/>
        <v>36.75</v>
      </c>
    </row>
    <row r="150" spans="1:9" x14ac:dyDescent="0.3">
      <c r="A150" t="s">
        <v>242</v>
      </c>
      <c r="B150" s="11">
        <v>44249</v>
      </c>
      <c r="C150" t="s">
        <v>247</v>
      </c>
      <c r="D150">
        <v>5</v>
      </c>
      <c r="E150" t="s">
        <v>235</v>
      </c>
      <c r="F150" t="str">
        <f t="shared" si="8"/>
        <v>Shawn</v>
      </c>
      <c r="G150" s="48">
        <f t="shared" si="9"/>
        <v>1</v>
      </c>
      <c r="H150" s="47">
        <f t="shared" si="10"/>
        <v>600</v>
      </c>
      <c r="I150" s="47">
        <f t="shared" si="11"/>
        <v>42.000000000000007</v>
      </c>
    </row>
    <row r="151" spans="1:9" x14ac:dyDescent="0.3">
      <c r="A151" t="s">
        <v>240</v>
      </c>
      <c r="B151" s="11">
        <v>44249</v>
      </c>
      <c r="C151" t="s">
        <v>246</v>
      </c>
      <c r="D151">
        <v>5</v>
      </c>
      <c r="E151" t="s">
        <v>237</v>
      </c>
      <c r="F151" t="str">
        <f t="shared" si="8"/>
        <v>Tracy</v>
      </c>
      <c r="G151" s="48">
        <f t="shared" si="9"/>
        <v>0.9</v>
      </c>
      <c r="H151" s="47">
        <f t="shared" si="10"/>
        <v>425</v>
      </c>
      <c r="I151" s="47">
        <f t="shared" si="11"/>
        <v>29.750000000000004</v>
      </c>
    </row>
    <row r="152" spans="1:9" x14ac:dyDescent="0.3">
      <c r="A152" t="s">
        <v>241</v>
      </c>
      <c r="B152" s="11">
        <v>44250</v>
      </c>
      <c r="C152" t="s">
        <v>245</v>
      </c>
      <c r="D152">
        <v>2</v>
      </c>
      <c r="E152" t="s">
        <v>236</v>
      </c>
      <c r="F152" t="str">
        <f t="shared" si="8"/>
        <v>Fred</v>
      </c>
      <c r="G152" s="48">
        <f t="shared" si="9"/>
        <v>1.2</v>
      </c>
      <c r="H152" s="47">
        <f t="shared" si="10"/>
        <v>150</v>
      </c>
      <c r="I152" s="47">
        <f t="shared" si="11"/>
        <v>10.500000000000002</v>
      </c>
    </row>
    <row r="153" spans="1:9" x14ac:dyDescent="0.3">
      <c r="A153" t="s">
        <v>242</v>
      </c>
      <c r="B153" s="11">
        <v>44250</v>
      </c>
      <c r="C153" t="s">
        <v>246</v>
      </c>
      <c r="D153">
        <v>3</v>
      </c>
      <c r="E153" t="s">
        <v>237</v>
      </c>
      <c r="F153" t="str">
        <f t="shared" si="8"/>
        <v>Shawn</v>
      </c>
      <c r="G153" s="48">
        <f t="shared" si="9"/>
        <v>1</v>
      </c>
      <c r="H153" s="47">
        <f t="shared" si="10"/>
        <v>255</v>
      </c>
      <c r="I153" s="47">
        <f t="shared" si="11"/>
        <v>17.850000000000001</v>
      </c>
    </row>
    <row r="154" spans="1:9" x14ac:dyDescent="0.3">
      <c r="A154" t="s">
        <v>241</v>
      </c>
      <c r="B154" s="11">
        <v>44250</v>
      </c>
      <c r="C154" t="s">
        <v>247</v>
      </c>
      <c r="D154">
        <v>9</v>
      </c>
      <c r="E154" t="s">
        <v>237</v>
      </c>
      <c r="F154" t="str">
        <f t="shared" si="8"/>
        <v>Fred</v>
      </c>
      <c r="G154" s="48">
        <f t="shared" si="9"/>
        <v>1.2</v>
      </c>
      <c r="H154" s="47">
        <f t="shared" si="10"/>
        <v>765</v>
      </c>
      <c r="I154" s="47">
        <f t="shared" si="11"/>
        <v>53.550000000000004</v>
      </c>
    </row>
    <row r="155" spans="1:9" x14ac:dyDescent="0.3">
      <c r="A155" t="s">
        <v>240</v>
      </c>
      <c r="B155" s="11">
        <v>44250</v>
      </c>
      <c r="C155" t="s">
        <v>246</v>
      </c>
      <c r="D155">
        <v>3</v>
      </c>
      <c r="E155" t="s">
        <v>237</v>
      </c>
      <c r="F155" t="str">
        <f t="shared" si="8"/>
        <v>Tracy</v>
      </c>
      <c r="G155" s="48">
        <f t="shared" si="9"/>
        <v>0.9</v>
      </c>
      <c r="H155" s="47">
        <f t="shared" si="10"/>
        <v>255</v>
      </c>
      <c r="I155" s="47">
        <f t="shared" si="11"/>
        <v>17.850000000000001</v>
      </c>
    </row>
    <row r="156" spans="1:9" x14ac:dyDescent="0.3">
      <c r="A156" t="s">
        <v>240</v>
      </c>
      <c r="B156" s="11">
        <v>44251</v>
      </c>
      <c r="C156" t="s">
        <v>247</v>
      </c>
      <c r="D156">
        <v>10</v>
      </c>
      <c r="E156" t="s">
        <v>237</v>
      </c>
      <c r="F156" t="str">
        <f t="shared" si="8"/>
        <v>Tracy</v>
      </c>
      <c r="G156" s="48">
        <f t="shared" si="9"/>
        <v>0.9</v>
      </c>
      <c r="H156" s="47">
        <f t="shared" si="10"/>
        <v>850</v>
      </c>
      <c r="I156" s="47">
        <f t="shared" si="11"/>
        <v>59.500000000000007</v>
      </c>
    </row>
    <row r="157" spans="1:9" x14ac:dyDescent="0.3">
      <c r="A157" t="s">
        <v>241</v>
      </c>
      <c r="B157" s="11">
        <v>44252</v>
      </c>
      <c r="C157" t="s">
        <v>247</v>
      </c>
      <c r="D157">
        <v>6</v>
      </c>
      <c r="E157" t="s">
        <v>237</v>
      </c>
      <c r="F157" t="str">
        <f t="shared" si="8"/>
        <v>Fred</v>
      </c>
      <c r="G157" s="48">
        <f t="shared" si="9"/>
        <v>1.2</v>
      </c>
      <c r="H157" s="47">
        <f t="shared" si="10"/>
        <v>510</v>
      </c>
      <c r="I157" s="47">
        <f t="shared" si="11"/>
        <v>35.700000000000003</v>
      </c>
    </row>
    <row r="158" spans="1:9" x14ac:dyDescent="0.3">
      <c r="A158" t="s">
        <v>240</v>
      </c>
      <c r="B158" s="11">
        <v>44252</v>
      </c>
      <c r="C158" t="s">
        <v>248</v>
      </c>
      <c r="D158">
        <v>1</v>
      </c>
      <c r="E158" t="s">
        <v>236</v>
      </c>
      <c r="F158" t="str">
        <f t="shared" si="8"/>
        <v>Tracy</v>
      </c>
      <c r="G158" s="48">
        <f t="shared" si="9"/>
        <v>0.9</v>
      </c>
      <c r="H158" s="47">
        <f t="shared" si="10"/>
        <v>75</v>
      </c>
      <c r="I158" s="47">
        <f t="shared" si="11"/>
        <v>5.2500000000000009</v>
      </c>
    </row>
    <row r="159" spans="1:9" x14ac:dyDescent="0.3">
      <c r="A159" t="s">
        <v>240</v>
      </c>
      <c r="B159" s="11">
        <v>44252</v>
      </c>
      <c r="C159" t="s">
        <v>247</v>
      </c>
      <c r="D159">
        <v>6</v>
      </c>
      <c r="E159" t="s">
        <v>235</v>
      </c>
      <c r="F159" t="str">
        <f t="shared" si="8"/>
        <v>Tracy</v>
      </c>
      <c r="G159" s="48">
        <f t="shared" si="9"/>
        <v>0.9</v>
      </c>
      <c r="H159" s="47">
        <f t="shared" si="10"/>
        <v>720</v>
      </c>
      <c r="I159" s="47">
        <f t="shared" si="11"/>
        <v>50.400000000000006</v>
      </c>
    </row>
    <row r="160" spans="1:9" x14ac:dyDescent="0.3">
      <c r="A160" t="s">
        <v>251</v>
      </c>
      <c r="B160" s="11">
        <v>44253</v>
      </c>
      <c r="C160" t="s">
        <v>246</v>
      </c>
      <c r="D160">
        <v>5</v>
      </c>
      <c r="E160" t="s">
        <v>235</v>
      </c>
      <c r="F160" t="str">
        <f t="shared" si="8"/>
        <v>Fred</v>
      </c>
      <c r="G160" s="48">
        <f t="shared" si="9"/>
        <v>1.2</v>
      </c>
      <c r="H160" s="47">
        <f t="shared" si="10"/>
        <v>600</v>
      </c>
      <c r="I160" s="47">
        <f t="shared" si="11"/>
        <v>42.000000000000007</v>
      </c>
    </row>
    <row r="161" spans="1:9" x14ac:dyDescent="0.3">
      <c r="A161" t="s">
        <v>241</v>
      </c>
      <c r="B161" s="11">
        <v>44253</v>
      </c>
      <c r="C161" t="s">
        <v>246</v>
      </c>
      <c r="D161">
        <v>4</v>
      </c>
      <c r="E161" t="s">
        <v>237</v>
      </c>
      <c r="F161" t="str">
        <f t="shared" si="8"/>
        <v>Fred</v>
      </c>
      <c r="G161" s="48">
        <f t="shared" si="9"/>
        <v>1.2</v>
      </c>
      <c r="H161" s="47">
        <f t="shared" si="10"/>
        <v>340</v>
      </c>
      <c r="I161" s="47">
        <f t="shared" si="11"/>
        <v>23.8</v>
      </c>
    </row>
    <row r="162" spans="1:9" x14ac:dyDescent="0.3">
      <c r="A162" t="s">
        <v>240</v>
      </c>
      <c r="B162" s="11">
        <v>44254</v>
      </c>
      <c r="C162" t="s">
        <v>246</v>
      </c>
      <c r="D162">
        <v>2</v>
      </c>
      <c r="E162" t="s">
        <v>236</v>
      </c>
      <c r="F162" t="str">
        <f t="shared" si="8"/>
        <v>Tracy</v>
      </c>
      <c r="G162" s="48">
        <f t="shared" si="9"/>
        <v>0.9</v>
      </c>
      <c r="H162" s="47">
        <f t="shared" si="10"/>
        <v>150</v>
      </c>
      <c r="I162" s="47">
        <f t="shared" si="11"/>
        <v>10.500000000000002</v>
      </c>
    </row>
    <row r="163" spans="1:9" x14ac:dyDescent="0.3">
      <c r="A163" t="s">
        <v>240</v>
      </c>
      <c r="B163" s="11">
        <v>44254</v>
      </c>
      <c r="C163" t="s">
        <v>248</v>
      </c>
      <c r="D163">
        <v>2</v>
      </c>
      <c r="E163" t="s">
        <v>236</v>
      </c>
      <c r="F163" t="str">
        <f t="shared" si="8"/>
        <v>Tracy</v>
      </c>
      <c r="G163" s="48">
        <f t="shared" si="9"/>
        <v>0.9</v>
      </c>
      <c r="H163" s="47">
        <f t="shared" si="10"/>
        <v>150</v>
      </c>
      <c r="I163" s="47">
        <f t="shared" si="11"/>
        <v>10.500000000000002</v>
      </c>
    </row>
    <row r="164" spans="1:9" x14ac:dyDescent="0.3">
      <c r="A164" t="s">
        <v>240</v>
      </c>
      <c r="B164" s="11">
        <v>44255</v>
      </c>
      <c r="C164" t="s">
        <v>247</v>
      </c>
      <c r="D164">
        <v>10</v>
      </c>
      <c r="E164" t="s">
        <v>237</v>
      </c>
      <c r="F164" t="str">
        <f t="shared" si="8"/>
        <v>Tracy</v>
      </c>
      <c r="G164" s="48">
        <f t="shared" si="9"/>
        <v>0.9</v>
      </c>
      <c r="H164" s="47">
        <f t="shared" si="10"/>
        <v>850</v>
      </c>
      <c r="I164" s="47">
        <f t="shared" si="11"/>
        <v>59.500000000000007</v>
      </c>
    </row>
    <row r="165" spans="1:9" x14ac:dyDescent="0.3">
      <c r="A165" t="s">
        <v>240</v>
      </c>
      <c r="B165" s="11">
        <v>44255</v>
      </c>
      <c r="C165" t="s">
        <v>247</v>
      </c>
      <c r="D165">
        <v>4</v>
      </c>
      <c r="E165" t="s">
        <v>238</v>
      </c>
      <c r="F165" t="str">
        <f t="shared" si="8"/>
        <v>Tracy</v>
      </c>
      <c r="G165" s="48">
        <f t="shared" si="9"/>
        <v>0.9</v>
      </c>
      <c r="H165" s="47">
        <f t="shared" si="10"/>
        <v>280</v>
      </c>
      <c r="I165" s="47">
        <f t="shared" si="11"/>
        <v>19.600000000000001</v>
      </c>
    </row>
    <row r="166" spans="1:9" x14ac:dyDescent="0.3">
      <c r="A166" t="s">
        <v>240</v>
      </c>
      <c r="B166" s="11">
        <v>44255</v>
      </c>
      <c r="C166" t="s">
        <v>248</v>
      </c>
      <c r="D166">
        <v>5</v>
      </c>
      <c r="E166" t="s">
        <v>238</v>
      </c>
      <c r="F166" t="str">
        <f t="shared" si="8"/>
        <v>Tracy</v>
      </c>
      <c r="G166" s="48">
        <f t="shared" si="9"/>
        <v>0.9</v>
      </c>
      <c r="H166" s="47">
        <f t="shared" si="10"/>
        <v>350</v>
      </c>
      <c r="I166" s="47">
        <f t="shared" si="11"/>
        <v>24.500000000000004</v>
      </c>
    </row>
    <row r="167" spans="1:9" x14ac:dyDescent="0.3">
      <c r="A167" t="s">
        <v>251</v>
      </c>
      <c r="B167" s="11">
        <v>44255</v>
      </c>
      <c r="C167" t="s">
        <v>246</v>
      </c>
      <c r="D167">
        <v>9</v>
      </c>
      <c r="E167" t="s">
        <v>236</v>
      </c>
      <c r="F167" t="str">
        <f t="shared" ref="F167:F172" si="12">VLOOKUP(A167,tblProjectInfo,2,FALSE)</f>
        <v>Fred</v>
      </c>
      <c r="G167" s="48">
        <f t="shared" ref="G167:G172" si="13">VLOOKUP(A167,tblProjectInfo,3,FALSE)</f>
        <v>1.2</v>
      </c>
      <c r="H167" s="47">
        <f t="shared" ref="H167:H172" si="14">D167*VLOOKUP(E167,tblTypeInfo,2,FALSE)</f>
        <v>675</v>
      </c>
      <c r="I167" s="47">
        <f t="shared" ref="I167:I172" si="15">0.07*H167</f>
        <v>47.250000000000007</v>
      </c>
    </row>
    <row r="168" spans="1:9" x14ac:dyDescent="0.3">
      <c r="A168" t="s">
        <v>251</v>
      </c>
      <c r="B168" s="11">
        <v>44256</v>
      </c>
      <c r="C168" t="s">
        <v>245</v>
      </c>
      <c r="D168">
        <v>8</v>
      </c>
      <c r="E168" t="s">
        <v>236</v>
      </c>
      <c r="F168" t="str">
        <f t="shared" si="12"/>
        <v>Fred</v>
      </c>
      <c r="G168" s="48">
        <f t="shared" si="13"/>
        <v>1.2</v>
      </c>
      <c r="H168" s="47">
        <f t="shared" si="14"/>
        <v>600</v>
      </c>
      <c r="I168" s="47">
        <f t="shared" si="15"/>
        <v>42.000000000000007</v>
      </c>
    </row>
    <row r="169" spans="1:9" x14ac:dyDescent="0.3">
      <c r="A169" t="s">
        <v>240</v>
      </c>
      <c r="B169" s="11">
        <v>44256</v>
      </c>
      <c r="C169" t="s">
        <v>248</v>
      </c>
      <c r="D169">
        <v>3</v>
      </c>
      <c r="E169" t="s">
        <v>237</v>
      </c>
      <c r="F169" t="str">
        <f t="shared" si="12"/>
        <v>Tracy</v>
      </c>
      <c r="G169" s="48">
        <f t="shared" si="13"/>
        <v>0.9</v>
      </c>
      <c r="H169" s="47">
        <f t="shared" si="14"/>
        <v>255</v>
      </c>
      <c r="I169" s="47">
        <f t="shared" si="15"/>
        <v>17.850000000000001</v>
      </c>
    </row>
    <row r="170" spans="1:9" x14ac:dyDescent="0.3">
      <c r="A170" t="s">
        <v>241</v>
      </c>
      <c r="B170" s="11">
        <v>44256</v>
      </c>
      <c r="C170" t="s">
        <v>245</v>
      </c>
      <c r="D170">
        <v>3</v>
      </c>
      <c r="E170" t="s">
        <v>235</v>
      </c>
      <c r="F170" t="str">
        <f t="shared" si="12"/>
        <v>Fred</v>
      </c>
      <c r="G170" s="48">
        <f t="shared" si="13"/>
        <v>1.2</v>
      </c>
      <c r="H170" s="47">
        <f t="shared" si="14"/>
        <v>360</v>
      </c>
      <c r="I170" s="47">
        <f t="shared" si="15"/>
        <v>25.200000000000003</v>
      </c>
    </row>
    <row r="171" spans="1:9" x14ac:dyDescent="0.3">
      <c r="A171" t="s">
        <v>241</v>
      </c>
      <c r="B171" s="11">
        <v>44256</v>
      </c>
      <c r="C171" t="s">
        <v>246</v>
      </c>
      <c r="D171">
        <v>10</v>
      </c>
      <c r="E171" t="s">
        <v>238</v>
      </c>
      <c r="F171" t="str">
        <f t="shared" si="12"/>
        <v>Fred</v>
      </c>
      <c r="G171" s="48">
        <f t="shared" si="13"/>
        <v>1.2</v>
      </c>
      <c r="H171" s="47">
        <f t="shared" si="14"/>
        <v>700</v>
      </c>
      <c r="I171" s="47">
        <f t="shared" si="15"/>
        <v>49.000000000000007</v>
      </c>
    </row>
    <row r="172" spans="1:9" x14ac:dyDescent="0.3">
      <c r="A172" t="s">
        <v>240</v>
      </c>
      <c r="B172" s="11">
        <v>44256</v>
      </c>
      <c r="C172" t="s">
        <v>248</v>
      </c>
      <c r="D172">
        <v>7</v>
      </c>
      <c r="E172" t="s">
        <v>235</v>
      </c>
      <c r="F172" t="str">
        <f t="shared" si="12"/>
        <v>Tracy</v>
      </c>
      <c r="G172" s="48">
        <f t="shared" si="13"/>
        <v>0.9</v>
      </c>
      <c r="H172" s="47">
        <f t="shared" si="14"/>
        <v>840</v>
      </c>
      <c r="I172" s="47">
        <f t="shared" si="15"/>
        <v>58.800000000000004</v>
      </c>
    </row>
    <row r="173" spans="1:9" x14ac:dyDescent="0.3">
      <c r="A173" t="s">
        <v>103</v>
      </c>
      <c r="E173">
        <f>SUBTOTAL(103,Table1416[Type])</f>
        <v>166</v>
      </c>
      <c r="G173" s="62"/>
      <c r="H173" s="61">
        <f>SUBTOTAL(109,Table1416[Value])</f>
        <v>81295</v>
      </c>
      <c r="I173" s="61">
        <f>SUBTOTAL(109,Table1416[Tax])</f>
        <v>5690.6500000000005</v>
      </c>
    </row>
  </sheetData>
  <dataValidations count="5">
    <dataValidation type="list" allowBlank="1" showInputMessage="1" showErrorMessage="1" sqref="E7:E172 E174:E668" xr:uid="{87BA013F-2F6E-461E-AA8F-E25BA75B087E}">
      <formula1>Type</formula1>
    </dataValidation>
    <dataValidation type="whole" operator="greaterThan" allowBlank="1" showInputMessage="1" showErrorMessage="1" sqref="D7:D172 D174:D668" xr:uid="{A52C7A65-DC05-40FE-ADAB-CB0FE592D3E2}">
      <formula1>0</formula1>
    </dataValidation>
    <dataValidation type="list" allowBlank="1" showInputMessage="1" showErrorMessage="1" sqref="C7:C172 C174:C668" xr:uid="{A3E31B3E-093E-4C61-89CC-46FEEAFFC58A}">
      <formula1>Staff</formula1>
    </dataValidation>
    <dataValidation type="date" allowBlank="1" showInputMessage="1" showErrorMessage="1" error="Can't you read?" prompt="Enter date as m/d" sqref="B7:B172 B174:B668" xr:uid="{08B1BA45-7C55-4011-A64B-4F6884EF7E1D}">
      <formula1>44197</formula1>
      <formula2>44561</formula2>
    </dataValidation>
    <dataValidation type="list" allowBlank="1" showInputMessage="1" showErrorMessage="1" sqref="A7:A172 A174:A668" xr:uid="{52AB543E-690C-48D7-97A3-CDBED88F9F38}">
      <formula1>Project</formula1>
    </dataValidation>
  </dataValidation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C448-6E5F-4AF6-9B3B-F74708E96761}">
  <dimension ref="A1:O9"/>
  <sheetViews>
    <sheetView zoomScale="130" zoomScaleNormal="130" workbookViewId="0">
      <selection activeCell="B3" sqref="B3:D8"/>
    </sheetView>
  </sheetViews>
  <sheetFormatPr defaultRowHeight="14.4" x14ac:dyDescent="0.3"/>
  <cols>
    <col min="1" max="1" width="13.109375" bestFit="1" customWidth="1"/>
  </cols>
  <sheetData>
    <row r="1" spans="1:15" ht="18" x14ac:dyDescent="0.35">
      <c r="A1" s="28"/>
      <c r="B1" s="28" t="s">
        <v>159</v>
      </c>
      <c r="C1" s="28"/>
      <c r="D1" s="28"/>
      <c r="E1" s="28"/>
    </row>
    <row r="2" spans="1:15" ht="18" x14ac:dyDescent="0.35">
      <c r="A2" s="28"/>
      <c r="B2" s="28" t="s">
        <v>160</v>
      </c>
      <c r="C2" s="28" t="s">
        <v>161</v>
      </c>
      <c r="D2" s="28" t="s">
        <v>162</v>
      </c>
      <c r="E2" s="28" t="s">
        <v>103</v>
      </c>
    </row>
    <row r="3" spans="1:15" ht="18" x14ac:dyDescent="0.35">
      <c r="A3" s="46" t="s">
        <v>21</v>
      </c>
      <c r="B3" s="42">
        <f>SUM(First:Last!B3)</f>
        <v>358</v>
      </c>
      <c r="C3" s="42">
        <f>SUM(First:Last!C3)</f>
        <v>295.10000000000002</v>
      </c>
      <c r="D3" s="42">
        <f>SUM(First:Last!D3)</f>
        <v>344</v>
      </c>
      <c r="E3" s="43">
        <f t="shared" ref="E3:E8" si="0">SUM(B3:D3)</f>
        <v>997.1</v>
      </c>
      <c r="I3" s="30" t="s">
        <v>257</v>
      </c>
      <c r="J3" t="s">
        <v>158</v>
      </c>
    </row>
    <row r="4" spans="1:15" ht="18" x14ac:dyDescent="0.35">
      <c r="A4" s="46" t="s">
        <v>224</v>
      </c>
      <c r="B4" s="42">
        <f>SUM(First:Last!B4)</f>
        <v>285</v>
      </c>
      <c r="C4" s="42">
        <f>SUM(First:Last!C4)</f>
        <v>310.10000000000002</v>
      </c>
      <c r="D4" s="42">
        <f>SUM(First:Last!D4)</f>
        <v>312</v>
      </c>
      <c r="E4" s="43">
        <f t="shared" si="0"/>
        <v>907.1</v>
      </c>
      <c r="I4" s="30">
        <v>1</v>
      </c>
      <c r="J4" t="s">
        <v>273</v>
      </c>
    </row>
    <row r="5" spans="1:15" ht="18" x14ac:dyDescent="0.35">
      <c r="A5" s="46" t="s">
        <v>225</v>
      </c>
      <c r="B5" s="42">
        <f>SUM(First:Last!B5)</f>
        <v>321</v>
      </c>
      <c r="C5" s="42">
        <f>SUM(First:Last!C5)</f>
        <v>289</v>
      </c>
      <c r="D5" s="42">
        <f>SUM(First:Last!D5)</f>
        <v>326</v>
      </c>
      <c r="E5" s="43">
        <f t="shared" si="0"/>
        <v>936</v>
      </c>
      <c r="I5" s="30">
        <v>2</v>
      </c>
      <c r="J5" s="51" t="s">
        <v>274</v>
      </c>
      <c r="K5" s="51"/>
      <c r="L5" s="51"/>
      <c r="M5" s="51"/>
      <c r="N5" s="51"/>
      <c r="O5" s="51"/>
    </row>
    <row r="6" spans="1:15" ht="18" x14ac:dyDescent="0.35">
      <c r="A6" s="46" t="s">
        <v>226</v>
      </c>
      <c r="B6" s="42">
        <f>SUM(First:Last!B6)</f>
        <v>332</v>
      </c>
      <c r="C6" s="42">
        <f>SUM(First:Last!C6)</f>
        <v>307.89999999999998</v>
      </c>
      <c r="D6" s="42">
        <f>SUM(First:Last!D6)</f>
        <v>370</v>
      </c>
      <c r="E6" s="43">
        <f t="shared" si="0"/>
        <v>1009.9</v>
      </c>
      <c r="I6" s="30">
        <v>3</v>
      </c>
      <c r="J6" s="51" t="s">
        <v>189</v>
      </c>
      <c r="K6" s="51"/>
      <c r="L6" s="51"/>
      <c r="M6" s="51"/>
      <c r="N6" s="51"/>
      <c r="O6" s="51"/>
    </row>
    <row r="7" spans="1:15" ht="18" x14ac:dyDescent="0.35">
      <c r="A7" s="46" t="s">
        <v>227</v>
      </c>
      <c r="B7" s="42">
        <f>SUM(First:Last!B7)</f>
        <v>377</v>
      </c>
      <c r="C7" s="42">
        <f>SUM(First:Last!C7)</f>
        <v>282.5</v>
      </c>
      <c r="D7" s="42">
        <f>SUM(First:Last!D7)</f>
        <v>295</v>
      </c>
      <c r="E7" s="43">
        <f t="shared" si="0"/>
        <v>954.5</v>
      </c>
    </row>
    <row r="8" spans="1:15" ht="18" x14ac:dyDescent="0.35">
      <c r="A8" s="46" t="s">
        <v>228</v>
      </c>
      <c r="B8" s="42">
        <f>SUM(First:Last!B8)</f>
        <v>328</v>
      </c>
      <c r="C8" s="42">
        <f>SUM(First:Last!C8)</f>
        <v>346</v>
      </c>
      <c r="D8" s="42">
        <f>SUM(First:Last!D8)</f>
        <v>360</v>
      </c>
      <c r="E8" s="43">
        <f t="shared" si="0"/>
        <v>1034</v>
      </c>
    </row>
    <row r="9" spans="1:15" ht="18" x14ac:dyDescent="0.35">
      <c r="A9" s="46" t="s">
        <v>103</v>
      </c>
      <c r="B9" s="43">
        <f>SUM(B3:B8)</f>
        <v>2001</v>
      </c>
      <c r="C9" s="43">
        <f>SUM(C3:C8)</f>
        <v>1830.6</v>
      </c>
      <c r="D9" s="43">
        <f>SUM(D3:D8)</f>
        <v>2007</v>
      </c>
      <c r="E9" s="43">
        <f>SUM(E3:E8)</f>
        <v>5838.6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96774-49D2-4A74-A30A-DD84D2D8908C}">
  <dimension ref="A1:M29"/>
  <sheetViews>
    <sheetView zoomScale="115" zoomScaleNormal="115" workbookViewId="0"/>
  </sheetViews>
  <sheetFormatPr defaultRowHeight="14.4" x14ac:dyDescent="0.3"/>
  <cols>
    <col min="1" max="4" width="12.6640625" customWidth="1"/>
    <col min="5" max="5" width="18" customWidth="1"/>
    <col min="6" max="6" width="7.44140625" style="13" customWidth="1"/>
    <col min="7" max="7" width="9.88671875" style="39" customWidth="1"/>
    <col min="8" max="8" width="11.88671875" customWidth="1"/>
    <col min="9" max="9" width="12.88671875" customWidth="1"/>
    <col min="10" max="10" width="11.33203125" customWidth="1"/>
    <col min="13" max="13" width="44.6640625" bestFit="1" customWidth="1"/>
  </cols>
  <sheetData>
    <row r="1" spans="1:13" ht="15.6" x14ac:dyDescent="0.3">
      <c r="A1" t="s">
        <v>0</v>
      </c>
      <c r="B1" t="s">
        <v>1</v>
      </c>
      <c r="C1" t="s">
        <v>2</v>
      </c>
      <c r="D1" t="s">
        <v>3</v>
      </c>
      <c r="E1" t="s">
        <v>4</v>
      </c>
      <c r="F1" s="13" t="s">
        <v>5</v>
      </c>
      <c r="G1" s="39" t="s">
        <v>6</v>
      </c>
      <c r="H1" t="s">
        <v>108</v>
      </c>
      <c r="I1" t="s">
        <v>109</v>
      </c>
      <c r="J1" t="s">
        <v>107</v>
      </c>
      <c r="M1" s="35" t="s">
        <v>113</v>
      </c>
    </row>
    <row r="2" spans="1:13" x14ac:dyDescent="0.3">
      <c r="A2" t="s">
        <v>7</v>
      </c>
      <c r="B2" t="s">
        <v>8</v>
      </c>
      <c r="C2" s="32">
        <v>33926</v>
      </c>
      <c r="D2" s="32">
        <f t="shared" ref="D2:D29" ca="1" si="0">IF(DATE(YEAR(TODAY()),MONTH(C2),DAY(C2))&lt;TODAY(),DATE(YEAR(TODAY())+1,MONTH(C2),DAY(C2)),DATE(YEAR(TODAY()),MONTH(C2),DAY(C2)))</f>
        <v>44518</v>
      </c>
      <c r="E2" t="s">
        <v>9</v>
      </c>
      <c r="F2" s="13">
        <v>2</v>
      </c>
      <c r="G2" s="39">
        <v>23000</v>
      </c>
      <c r="H2" s="15"/>
      <c r="I2" s="15"/>
      <c r="J2" s="15"/>
    </row>
    <row r="3" spans="1:13" x14ac:dyDescent="0.3">
      <c r="A3" t="s">
        <v>10</v>
      </c>
      <c r="B3" t="s">
        <v>11</v>
      </c>
      <c r="C3" s="32">
        <v>38155</v>
      </c>
      <c r="D3" s="32">
        <f t="shared" ca="1" si="0"/>
        <v>44364</v>
      </c>
      <c r="E3" t="s">
        <v>9</v>
      </c>
      <c r="F3" s="13">
        <v>3</v>
      </c>
      <c r="G3" s="39">
        <v>50000</v>
      </c>
      <c r="H3" s="15"/>
      <c r="I3" s="15"/>
      <c r="J3" s="15"/>
      <c r="M3" t="s">
        <v>191</v>
      </c>
    </row>
    <row r="4" spans="1:13" x14ac:dyDescent="0.3">
      <c r="A4" t="s">
        <v>12</v>
      </c>
      <c r="B4" t="s">
        <v>13</v>
      </c>
      <c r="C4" s="32">
        <v>31787</v>
      </c>
      <c r="D4" s="32">
        <f t="shared" ca="1" si="0"/>
        <v>44571</v>
      </c>
      <c r="E4" t="s">
        <v>9</v>
      </c>
      <c r="F4" s="13">
        <v>3</v>
      </c>
      <c r="G4" s="39">
        <v>25000</v>
      </c>
      <c r="H4" s="15"/>
      <c r="I4" s="15"/>
      <c r="J4" s="15"/>
      <c r="M4" t="s">
        <v>192</v>
      </c>
    </row>
    <row r="5" spans="1:13" x14ac:dyDescent="0.3">
      <c r="A5" t="s">
        <v>14</v>
      </c>
      <c r="B5" t="s">
        <v>15</v>
      </c>
      <c r="C5" s="32">
        <v>34178</v>
      </c>
      <c r="D5" s="32">
        <f t="shared" ca="1" si="0"/>
        <v>44405</v>
      </c>
      <c r="E5" t="s">
        <v>9</v>
      </c>
      <c r="F5" s="13">
        <v>4</v>
      </c>
      <c r="G5" s="39">
        <v>22000</v>
      </c>
      <c r="H5" s="15"/>
      <c r="I5" s="15"/>
      <c r="J5" s="15"/>
      <c r="M5" t="s">
        <v>193</v>
      </c>
    </row>
    <row r="6" spans="1:13" x14ac:dyDescent="0.3">
      <c r="A6" t="s">
        <v>16</v>
      </c>
      <c r="B6" t="s">
        <v>17</v>
      </c>
      <c r="C6" s="32">
        <v>38617</v>
      </c>
      <c r="D6" s="32">
        <f t="shared" ca="1" si="0"/>
        <v>44461</v>
      </c>
      <c r="E6" t="s">
        <v>18</v>
      </c>
      <c r="F6" s="13">
        <v>2</v>
      </c>
      <c r="G6" s="39">
        <v>62000</v>
      </c>
      <c r="H6" s="15"/>
      <c r="I6" s="15"/>
      <c r="J6" s="15"/>
      <c r="M6" t="s">
        <v>110</v>
      </c>
    </row>
    <row r="7" spans="1:13" x14ac:dyDescent="0.3">
      <c r="A7" t="s">
        <v>19</v>
      </c>
      <c r="B7" t="s">
        <v>20</v>
      </c>
      <c r="C7" s="32">
        <v>34964</v>
      </c>
      <c r="D7" s="32">
        <f t="shared" ca="1" si="0"/>
        <v>44461</v>
      </c>
      <c r="E7" t="s">
        <v>21</v>
      </c>
      <c r="F7" s="13">
        <v>8</v>
      </c>
      <c r="G7" s="39">
        <v>80000</v>
      </c>
      <c r="H7" s="15"/>
      <c r="I7" s="15"/>
      <c r="J7" s="15"/>
      <c r="M7" t="s">
        <v>111</v>
      </c>
    </row>
    <row r="8" spans="1:13" x14ac:dyDescent="0.3">
      <c r="A8" t="s">
        <v>22</v>
      </c>
      <c r="B8" t="s">
        <v>23</v>
      </c>
      <c r="C8" s="32">
        <v>37240</v>
      </c>
      <c r="D8" s="32">
        <f t="shared" ca="1" si="0"/>
        <v>44545</v>
      </c>
      <c r="E8" t="s">
        <v>18</v>
      </c>
      <c r="F8" s="13">
        <v>7</v>
      </c>
      <c r="G8" s="39">
        <v>45000</v>
      </c>
      <c r="H8" s="15"/>
      <c r="I8" s="15"/>
      <c r="J8" s="15"/>
      <c r="M8" t="s">
        <v>112</v>
      </c>
    </row>
    <row r="9" spans="1:13" x14ac:dyDescent="0.3">
      <c r="A9" t="s">
        <v>24</v>
      </c>
      <c r="B9" t="s">
        <v>25</v>
      </c>
      <c r="C9" s="32">
        <v>37581</v>
      </c>
      <c r="D9" s="32">
        <f t="shared" ca="1" si="0"/>
        <v>44521</v>
      </c>
      <c r="E9" t="s">
        <v>21</v>
      </c>
      <c r="F9" s="13">
        <v>2</v>
      </c>
      <c r="G9" s="39">
        <v>27500</v>
      </c>
      <c r="H9" s="15"/>
      <c r="I9" s="15"/>
      <c r="J9" s="15"/>
    </row>
    <row r="10" spans="1:13" x14ac:dyDescent="0.3">
      <c r="A10" t="s">
        <v>26</v>
      </c>
      <c r="B10" t="s">
        <v>27</v>
      </c>
      <c r="C10" s="32">
        <v>36040</v>
      </c>
      <c r="D10" s="32">
        <f t="shared" ca="1" si="0"/>
        <v>44441</v>
      </c>
      <c r="E10" t="s">
        <v>21</v>
      </c>
      <c r="F10" s="13">
        <v>2</v>
      </c>
      <c r="G10" s="39">
        <v>28000</v>
      </c>
      <c r="H10" s="15"/>
      <c r="I10" s="15"/>
      <c r="J10" s="15"/>
      <c r="M10" s="30" t="s">
        <v>171</v>
      </c>
    </row>
    <row r="11" spans="1:13" x14ac:dyDescent="0.3">
      <c r="A11" t="s">
        <v>28</v>
      </c>
      <c r="B11" t="s">
        <v>29</v>
      </c>
      <c r="C11" s="32">
        <v>36297</v>
      </c>
      <c r="D11" s="32">
        <f t="shared" ca="1" si="0"/>
        <v>44333</v>
      </c>
      <c r="E11" t="s">
        <v>18</v>
      </c>
      <c r="F11" s="13">
        <v>2</v>
      </c>
      <c r="G11" s="39">
        <v>30000</v>
      </c>
      <c r="H11" s="15"/>
      <c r="I11" s="15"/>
      <c r="J11" s="15"/>
    </row>
    <row r="12" spans="1:13" x14ac:dyDescent="0.3">
      <c r="A12" t="s">
        <v>30</v>
      </c>
      <c r="B12" t="s">
        <v>31</v>
      </c>
      <c r="C12" s="32">
        <v>37156</v>
      </c>
      <c r="D12" s="32">
        <f t="shared" ca="1" si="0"/>
        <v>44461</v>
      </c>
      <c r="E12" t="s">
        <v>21</v>
      </c>
      <c r="F12" s="13">
        <v>2</v>
      </c>
      <c r="G12" s="39">
        <v>40000</v>
      </c>
      <c r="H12" s="15"/>
      <c r="I12" s="15"/>
      <c r="J12" s="15"/>
    </row>
    <row r="13" spans="1:13" x14ac:dyDescent="0.3">
      <c r="A13" t="s">
        <v>32</v>
      </c>
      <c r="B13" t="s">
        <v>33</v>
      </c>
      <c r="C13" s="32">
        <v>28220</v>
      </c>
      <c r="D13" s="32">
        <f t="shared" ca="1" si="0"/>
        <v>44291</v>
      </c>
      <c r="E13" t="s">
        <v>21</v>
      </c>
      <c r="F13" s="13">
        <v>2</v>
      </c>
      <c r="G13" s="39">
        <v>48000</v>
      </c>
      <c r="H13" s="15"/>
      <c r="I13" s="15"/>
      <c r="J13" s="15"/>
    </row>
    <row r="14" spans="1:13" x14ac:dyDescent="0.3">
      <c r="A14" t="s">
        <v>34</v>
      </c>
      <c r="B14" t="s">
        <v>35</v>
      </c>
      <c r="C14" s="32">
        <v>28719</v>
      </c>
      <c r="D14" s="32">
        <f t="shared" ca="1" si="0"/>
        <v>44425</v>
      </c>
      <c r="E14" t="s">
        <v>21</v>
      </c>
      <c r="F14" s="13">
        <v>2</v>
      </c>
      <c r="G14" s="39">
        <v>21000</v>
      </c>
      <c r="H14" s="15"/>
      <c r="I14" s="15"/>
      <c r="J14" s="15"/>
    </row>
    <row r="15" spans="1:13" x14ac:dyDescent="0.3">
      <c r="A15" t="s">
        <v>36</v>
      </c>
      <c r="B15" t="s">
        <v>37</v>
      </c>
      <c r="C15" s="32">
        <v>26992</v>
      </c>
      <c r="D15" s="32">
        <f t="shared" ca="1" si="0"/>
        <v>44524</v>
      </c>
      <c r="E15" t="s">
        <v>21</v>
      </c>
      <c r="F15" s="13">
        <v>2</v>
      </c>
      <c r="G15" s="39">
        <v>16000</v>
      </c>
      <c r="H15" s="15"/>
      <c r="I15" s="15"/>
      <c r="J15" s="15"/>
    </row>
    <row r="16" spans="1:13" x14ac:dyDescent="0.3">
      <c r="A16" t="s">
        <v>38</v>
      </c>
      <c r="B16" t="s">
        <v>39</v>
      </c>
      <c r="C16" s="32">
        <v>31325</v>
      </c>
      <c r="D16" s="32">
        <f t="shared" ca="1" si="0"/>
        <v>44474</v>
      </c>
      <c r="E16" t="s">
        <v>21</v>
      </c>
      <c r="F16" s="13">
        <v>3</v>
      </c>
      <c r="G16" s="39">
        <v>40000</v>
      </c>
      <c r="H16" s="15"/>
      <c r="I16" s="15"/>
      <c r="J16" s="15"/>
    </row>
    <row r="17" spans="1:10" x14ac:dyDescent="0.3">
      <c r="A17" t="s">
        <v>40</v>
      </c>
      <c r="B17" t="s">
        <v>41</v>
      </c>
      <c r="C17" s="32">
        <v>31785</v>
      </c>
      <c r="D17" s="32">
        <f t="shared" ca="1" si="0"/>
        <v>44569</v>
      </c>
      <c r="E17" t="s">
        <v>21</v>
      </c>
      <c r="F17" s="13">
        <v>3</v>
      </c>
      <c r="G17" s="39">
        <v>28000</v>
      </c>
      <c r="H17" s="15"/>
      <c r="I17" s="15"/>
      <c r="J17" s="15"/>
    </row>
    <row r="18" spans="1:10" x14ac:dyDescent="0.3">
      <c r="A18" t="s">
        <v>42</v>
      </c>
      <c r="B18" t="s">
        <v>43</v>
      </c>
      <c r="C18" s="32">
        <v>30126</v>
      </c>
      <c r="D18" s="32">
        <f t="shared" ca="1" si="0"/>
        <v>44371</v>
      </c>
      <c r="E18" t="s">
        <v>21</v>
      </c>
      <c r="F18" s="13">
        <v>3</v>
      </c>
      <c r="G18" s="39">
        <v>32000</v>
      </c>
      <c r="H18" s="15"/>
      <c r="I18" s="15"/>
      <c r="J18" s="15"/>
    </row>
    <row r="19" spans="1:10" x14ac:dyDescent="0.3">
      <c r="A19" t="s">
        <v>14</v>
      </c>
      <c r="B19" t="s">
        <v>13</v>
      </c>
      <c r="C19" s="32">
        <v>33367</v>
      </c>
      <c r="D19" s="32">
        <f t="shared" ca="1" si="0"/>
        <v>44325</v>
      </c>
      <c r="E19" t="s">
        <v>21</v>
      </c>
      <c r="F19" s="13">
        <v>4</v>
      </c>
      <c r="G19" s="39">
        <v>19000</v>
      </c>
      <c r="H19" s="15"/>
      <c r="I19" s="15"/>
      <c r="J19" s="15"/>
    </row>
    <row r="20" spans="1:10" x14ac:dyDescent="0.3">
      <c r="A20" t="s">
        <v>44</v>
      </c>
      <c r="B20" t="s">
        <v>45</v>
      </c>
      <c r="C20" s="32">
        <v>35853</v>
      </c>
      <c r="D20" s="32">
        <f t="shared" ca="1" si="0"/>
        <v>44619</v>
      </c>
      <c r="E20" t="s">
        <v>21</v>
      </c>
      <c r="F20" s="13">
        <v>4</v>
      </c>
      <c r="G20" s="39">
        <v>22000</v>
      </c>
      <c r="H20" s="15"/>
      <c r="I20" s="15"/>
      <c r="J20" s="15"/>
    </row>
    <row r="21" spans="1:10" x14ac:dyDescent="0.3">
      <c r="A21" t="s">
        <v>46</v>
      </c>
      <c r="B21" t="s">
        <v>47</v>
      </c>
      <c r="C21" s="32">
        <v>35764</v>
      </c>
      <c r="D21" s="32">
        <f t="shared" ca="1" si="0"/>
        <v>44530</v>
      </c>
      <c r="E21" t="s">
        <v>48</v>
      </c>
      <c r="F21" s="13">
        <v>2</v>
      </c>
      <c r="G21" s="39">
        <v>27000</v>
      </c>
      <c r="H21" s="15"/>
      <c r="I21" s="15"/>
      <c r="J21" s="15"/>
    </row>
    <row r="22" spans="1:10" x14ac:dyDescent="0.3">
      <c r="A22" t="s">
        <v>49</v>
      </c>
      <c r="B22" t="s">
        <v>50</v>
      </c>
      <c r="C22" s="32">
        <v>35535</v>
      </c>
      <c r="D22" s="32">
        <f t="shared" ca="1" si="0"/>
        <v>44301</v>
      </c>
      <c r="E22" t="s">
        <v>21</v>
      </c>
      <c r="F22" s="13">
        <v>2</v>
      </c>
      <c r="G22" s="39">
        <v>33000</v>
      </c>
      <c r="H22" s="15"/>
      <c r="I22" s="15"/>
      <c r="J22" s="15"/>
    </row>
    <row r="23" spans="1:10" x14ac:dyDescent="0.3">
      <c r="A23" t="s">
        <v>7</v>
      </c>
      <c r="B23" t="s">
        <v>51</v>
      </c>
      <c r="C23" s="32">
        <v>35942</v>
      </c>
      <c r="D23" s="32">
        <f t="shared" ca="1" si="0"/>
        <v>44343</v>
      </c>
      <c r="E23" t="s">
        <v>48</v>
      </c>
      <c r="F23" s="13">
        <v>2</v>
      </c>
      <c r="G23" s="39">
        <v>32000</v>
      </c>
      <c r="H23" s="15"/>
      <c r="I23" s="15"/>
      <c r="J23" s="15"/>
    </row>
    <row r="24" spans="1:10" x14ac:dyDescent="0.3">
      <c r="A24" t="s">
        <v>52</v>
      </c>
      <c r="B24" t="s">
        <v>53</v>
      </c>
      <c r="C24" s="32">
        <v>36910</v>
      </c>
      <c r="D24" s="32">
        <f t="shared" ca="1" si="0"/>
        <v>44580</v>
      </c>
      <c r="E24" t="s">
        <v>48</v>
      </c>
      <c r="F24" s="13">
        <v>2</v>
      </c>
      <c r="G24" s="39">
        <v>35000</v>
      </c>
      <c r="H24" s="15"/>
      <c r="I24" s="15"/>
      <c r="J24" s="15"/>
    </row>
    <row r="25" spans="1:10" x14ac:dyDescent="0.3">
      <c r="A25" t="s">
        <v>54</v>
      </c>
      <c r="B25" t="s">
        <v>55</v>
      </c>
      <c r="C25" s="32">
        <v>36151</v>
      </c>
      <c r="D25" s="32">
        <f t="shared" ca="1" si="0"/>
        <v>44552</v>
      </c>
      <c r="E25" t="s">
        <v>48</v>
      </c>
      <c r="F25" s="13">
        <v>2</v>
      </c>
      <c r="G25" s="39">
        <v>29000</v>
      </c>
      <c r="H25" s="15"/>
      <c r="I25" s="15"/>
      <c r="J25" s="15"/>
    </row>
    <row r="26" spans="1:10" x14ac:dyDescent="0.3">
      <c r="A26" t="s">
        <v>56</v>
      </c>
      <c r="B26" t="s">
        <v>57</v>
      </c>
      <c r="C26" s="32">
        <v>33929</v>
      </c>
      <c r="D26" s="32">
        <f t="shared" ca="1" si="0"/>
        <v>44521</v>
      </c>
      <c r="E26" t="s">
        <v>48</v>
      </c>
      <c r="F26" s="13">
        <v>2</v>
      </c>
      <c r="G26" s="39">
        <v>24000</v>
      </c>
      <c r="H26" s="15"/>
      <c r="I26" s="15"/>
      <c r="J26" s="15"/>
    </row>
    <row r="27" spans="1:10" x14ac:dyDescent="0.3">
      <c r="A27" t="s">
        <v>58</v>
      </c>
      <c r="B27" t="s">
        <v>59</v>
      </c>
      <c r="C27" s="32">
        <v>31655</v>
      </c>
      <c r="D27" s="32">
        <f t="shared" ca="1" si="0"/>
        <v>44439</v>
      </c>
      <c r="E27" t="s">
        <v>48</v>
      </c>
      <c r="F27" s="13">
        <v>3</v>
      </c>
      <c r="G27" s="39">
        <v>32000</v>
      </c>
      <c r="H27" s="15"/>
      <c r="I27" s="15"/>
      <c r="J27" s="15"/>
    </row>
    <row r="28" spans="1:10" x14ac:dyDescent="0.3">
      <c r="A28" t="s">
        <v>60</v>
      </c>
      <c r="B28" t="s">
        <v>53</v>
      </c>
      <c r="C28" s="32">
        <v>38973</v>
      </c>
      <c r="D28" s="32">
        <f t="shared" ca="1" si="0"/>
        <v>44452</v>
      </c>
      <c r="E28" t="s">
        <v>48</v>
      </c>
      <c r="F28" s="13">
        <v>4</v>
      </c>
      <c r="G28" s="39">
        <v>35000</v>
      </c>
      <c r="H28" s="15"/>
      <c r="I28" s="15"/>
      <c r="J28" s="15"/>
    </row>
    <row r="29" spans="1:10" x14ac:dyDescent="0.3">
      <c r="A29" t="s">
        <v>61</v>
      </c>
      <c r="B29" t="s">
        <v>62</v>
      </c>
      <c r="C29" s="32">
        <v>32492</v>
      </c>
      <c r="D29" s="32">
        <f t="shared" ca="1" si="0"/>
        <v>44545</v>
      </c>
      <c r="E29" t="s">
        <v>48</v>
      </c>
      <c r="F29" s="13">
        <v>7</v>
      </c>
      <c r="G29" s="39">
        <v>45000</v>
      </c>
      <c r="H29" s="15"/>
      <c r="I29" s="15"/>
      <c r="J29" s="15"/>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90FF8-3240-4344-84F9-7F0CC939D247}">
  <dimension ref="A1:E9"/>
  <sheetViews>
    <sheetView zoomScale="130" zoomScaleNormal="130" workbookViewId="0">
      <selection activeCell="B3" sqref="B3:D8"/>
    </sheetView>
  </sheetViews>
  <sheetFormatPr defaultRowHeight="14.4" x14ac:dyDescent="0.3"/>
  <cols>
    <col min="1" max="1" width="13.109375" bestFit="1" customWidth="1"/>
  </cols>
  <sheetData>
    <row r="1" spans="1:5" ht="18" x14ac:dyDescent="0.35">
      <c r="A1" s="28"/>
      <c r="B1" s="28" t="s">
        <v>163</v>
      </c>
      <c r="C1" s="28"/>
      <c r="D1" s="28"/>
      <c r="E1" s="28"/>
    </row>
    <row r="2" spans="1:5" ht="18" x14ac:dyDescent="0.35">
      <c r="A2" s="28"/>
      <c r="B2" s="28" t="s">
        <v>160</v>
      </c>
      <c r="C2" s="28" t="s">
        <v>161</v>
      </c>
      <c r="D2" s="28" t="s">
        <v>162</v>
      </c>
      <c r="E2" s="28" t="s">
        <v>103</v>
      </c>
    </row>
    <row r="3" spans="1:5" ht="18" x14ac:dyDescent="0.35">
      <c r="A3" s="46" t="s">
        <v>21</v>
      </c>
      <c r="B3" s="42"/>
      <c r="C3" s="42"/>
      <c r="D3" s="42"/>
      <c r="E3" s="44">
        <f t="shared" ref="E3:E8" si="0">SUM(B3:D3)</f>
        <v>0</v>
      </c>
    </row>
    <row r="4" spans="1:5" ht="18" x14ac:dyDescent="0.35">
      <c r="A4" s="46" t="s">
        <v>224</v>
      </c>
      <c r="B4" s="42"/>
      <c r="C4" s="42"/>
      <c r="D4" s="42"/>
      <c r="E4" s="44">
        <f t="shared" si="0"/>
        <v>0</v>
      </c>
    </row>
    <row r="5" spans="1:5" ht="18" x14ac:dyDescent="0.35">
      <c r="A5" s="46" t="s">
        <v>225</v>
      </c>
      <c r="B5" s="42"/>
      <c r="C5" s="42"/>
      <c r="D5" s="42"/>
      <c r="E5" s="44">
        <f t="shared" si="0"/>
        <v>0</v>
      </c>
    </row>
    <row r="6" spans="1:5" ht="18" x14ac:dyDescent="0.35">
      <c r="A6" s="46" t="s">
        <v>226</v>
      </c>
      <c r="B6" s="42"/>
      <c r="C6" s="42"/>
      <c r="D6" s="42"/>
      <c r="E6" s="44">
        <f t="shared" si="0"/>
        <v>0</v>
      </c>
    </row>
    <row r="7" spans="1:5" ht="18" x14ac:dyDescent="0.35">
      <c r="A7" s="46" t="s">
        <v>227</v>
      </c>
      <c r="B7" s="42"/>
      <c r="C7" s="42"/>
      <c r="D7" s="42"/>
      <c r="E7" s="44">
        <f t="shared" si="0"/>
        <v>0</v>
      </c>
    </row>
    <row r="8" spans="1:5" ht="18" x14ac:dyDescent="0.35">
      <c r="A8" s="46" t="s">
        <v>228</v>
      </c>
      <c r="B8" s="42"/>
      <c r="C8" s="42"/>
      <c r="D8" s="42"/>
      <c r="E8" s="44">
        <f t="shared" si="0"/>
        <v>0</v>
      </c>
    </row>
    <row r="9" spans="1:5" ht="18" x14ac:dyDescent="0.35">
      <c r="A9" s="46" t="s">
        <v>103</v>
      </c>
      <c r="B9" s="44">
        <f>SUM(B3:B8)</f>
        <v>0</v>
      </c>
      <c r="C9" s="44">
        <f>SUM(C3:C8)</f>
        <v>0</v>
      </c>
      <c r="D9" s="44">
        <f>SUM(D3:D8)</f>
        <v>0</v>
      </c>
      <c r="E9" s="44">
        <f>SUM(E3:E8)</f>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D41D6-3EBD-4A72-849B-D082A5F14FBB}">
  <dimension ref="A1:E9"/>
  <sheetViews>
    <sheetView zoomScale="130" zoomScaleNormal="130" workbookViewId="0">
      <selection activeCell="C14" sqref="C14"/>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163</v>
      </c>
      <c r="C1" s="28"/>
      <c r="D1" s="28"/>
      <c r="E1" s="28"/>
    </row>
    <row r="2" spans="1:5" ht="18" x14ac:dyDescent="0.35">
      <c r="A2" s="28"/>
      <c r="B2" s="28" t="s">
        <v>160</v>
      </c>
      <c r="C2" s="28" t="s">
        <v>161</v>
      </c>
      <c r="D2" s="28" t="s">
        <v>162</v>
      </c>
      <c r="E2" s="28" t="s">
        <v>103</v>
      </c>
    </row>
    <row r="3" spans="1:5" ht="18" x14ac:dyDescent="0.35">
      <c r="A3" s="46" t="s">
        <v>21</v>
      </c>
      <c r="B3" s="42">
        <v>44</v>
      </c>
      <c r="C3" s="42">
        <v>35.1</v>
      </c>
      <c r="D3" s="42">
        <v>43</v>
      </c>
      <c r="E3" s="44">
        <f t="shared" ref="E3:E8" si="0">SUM(B3:D3)</f>
        <v>122.1</v>
      </c>
    </row>
    <row r="4" spans="1:5" ht="18" x14ac:dyDescent="0.35">
      <c r="A4" s="46" t="s">
        <v>224</v>
      </c>
      <c r="B4" s="42">
        <v>40</v>
      </c>
      <c r="C4" s="42">
        <v>26.1</v>
      </c>
      <c r="D4" s="42">
        <v>55</v>
      </c>
      <c r="E4" s="44">
        <f t="shared" si="0"/>
        <v>121.1</v>
      </c>
    </row>
    <row r="5" spans="1:5" ht="18" x14ac:dyDescent="0.35">
      <c r="A5" s="46" t="s">
        <v>225</v>
      </c>
      <c r="B5" s="42">
        <v>41</v>
      </c>
      <c r="C5" s="42">
        <v>27</v>
      </c>
      <c r="D5" s="42">
        <v>64</v>
      </c>
      <c r="E5" s="44">
        <f t="shared" si="0"/>
        <v>132</v>
      </c>
    </row>
    <row r="6" spans="1:5" ht="18" x14ac:dyDescent="0.35">
      <c r="A6" s="46" t="s">
        <v>226</v>
      </c>
      <c r="B6" s="42">
        <v>27</v>
      </c>
      <c r="C6" s="42">
        <v>45.9</v>
      </c>
      <c r="D6" s="42">
        <v>65</v>
      </c>
      <c r="E6" s="44">
        <f t="shared" si="0"/>
        <v>137.9</v>
      </c>
    </row>
    <row r="7" spans="1:5" ht="18" x14ac:dyDescent="0.35">
      <c r="A7" s="46" t="s">
        <v>227</v>
      </c>
      <c r="B7" s="42">
        <v>56</v>
      </c>
      <c r="C7" s="42">
        <v>31.5</v>
      </c>
      <c r="D7" s="42">
        <v>42</v>
      </c>
      <c r="E7" s="44">
        <f t="shared" si="0"/>
        <v>129.5</v>
      </c>
    </row>
    <row r="8" spans="1:5" ht="18" x14ac:dyDescent="0.35">
      <c r="A8" s="46" t="s">
        <v>228</v>
      </c>
      <c r="B8" s="42">
        <v>45</v>
      </c>
      <c r="C8" s="42">
        <v>45</v>
      </c>
      <c r="D8" s="42">
        <v>65</v>
      </c>
      <c r="E8" s="44">
        <f t="shared" si="0"/>
        <v>155</v>
      </c>
    </row>
    <row r="9" spans="1:5" ht="18" x14ac:dyDescent="0.35">
      <c r="A9" s="46" t="s">
        <v>103</v>
      </c>
      <c r="B9" s="44">
        <f>SUM(B3:B8)</f>
        <v>253</v>
      </c>
      <c r="C9" s="44">
        <f>SUM(C3:C8)</f>
        <v>210.6</v>
      </c>
      <c r="D9" s="44">
        <f>SUM(D3:D8)</f>
        <v>334</v>
      </c>
      <c r="E9" s="44">
        <f>SUM(E3:E8)</f>
        <v>797.6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C5A4-F5E7-45B9-801D-C37FAED20345}">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164</v>
      </c>
      <c r="C1" s="28"/>
      <c r="D1" s="28"/>
      <c r="E1" s="28"/>
    </row>
    <row r="2" spans="1:5" ht="18" x14ac:dyDescent="0.35">
      <c r="A2" s="28"/>
      <c r="B2" s="28" t="s">
        <v>160</v>
      </c>
      <c r="C2" s="28" t="s">
        <v>161</v>
      </c>
      <c r="D2" s="28" t="s">
        <v>162</v>
      </c>
      <c r="E2" s="28" t="s">
        <v>103</v>
      </c>
    </row>
    <row r="3" spans="1:5" ht="18" x14ac:dyDescent="0.35">
      <c r="A3" s="46" t="s">
        <v>21</v>
      </c>
      <c r="B3" s="42">
        <v>64</v>
      </c>
      <c r="C3" s="42">
        <v>54</v>
      </c>
      <c r="D3" s="42">
        <v>38</v>
      </c>
      <c r="E3" s="44">
        <f t="shared" ref="E3:E8" si="0">SUM(B3:D3)</f>
        <v>156</v>
      </c>
    </row>
    <row r="4" spans="1:5" ht="18" x14ac:dyDescent="0.35">
      <c r="A4" s="46" t="s">
        <v>224</v>
      </c>
      <c r="B4" s="42">
        <v>25</v>
      </c>
      <c r="C4" s="42">
        <v>46</v>
      </c>
      <c r="D4" s="42">
        <v>26</v>
      </c>
      <c r="E4" s="44">
        <f t="shared" si="0"/>
        <v>97</v>
      </c>
    </row>
    <row r="5" spans="1:5" ht="18" x14ac:dyDescent="0.35">
      <c r="A5" s="46" t="s">
        <v>225</v>
      </c>
      <c r="B5" s="42">
        <v>43</v>
      </c>
      <c r="C5" s="42">
        <v>42</v>
      </c>
      <c r="D5" s="42">
        <v>44</v>
      </c>
      <c r="E5" s="44">
        <f t="shared" si="0"/>
        <v>129</v>
      </c>
    </row>
    <row r="6" spans="1:5" ht="18" x14ac:dyDescent="0.35">
      <c r="A6" s="46" t="s">
        <v>226</v>
      </c>
      <c r="B6" s="42">
        <v>65</v>
      </c>
      <c r="C6" s="42">
        <v>60</v>
      </c>
      <c r="D6" s="42">
        <v>56</v>
      </c>
      <c r="E6" s="44">
        <f t="shared" si="0"/>
        <v>181</v>
      </c>
    </row>
    <row r="7" spans="1:5" ht="18" x14ac:dyDescent="0.35">
      <c r="A7" s="46" t="s">
        <v>227</v>
      </c>
      <c r="B7" s="42">
        <v>44</v>
      </c>
      <c r="C7" s="42">
        <v>62</v>
      </c>
      <c r="D7" s="42">
        <v>34</v>
      </c>
      <c r="E7" s="44">
        <f t="shared" si="0"/>
        <v>140</v>
      </c>
    </row>
    <row r="8" spans="1:5" ht="18" x14ac:dyDescent="0.35">
      <c r="A8" s="46" t="s">
        <v>228</v>
      </c>
      <c r="B8" s="42">
        <v>47</v>
      </c>
      <c r="C8" s="42">
        <v>46</v>
      </c>
      <c r="D8" s="42">
        <v>64</v>
      </c>
      <c r="E8" s="44">
        <f t="shared" si="0"/>
        <v>157</v>
      </c>
    </row>
    <row r="9" spans="1:5" ht="18" x14ac:dyDescent="0.35">
      <c r="A9" s="46" t="s">
        <v>103</v>
      </c>
      <c r="B9" s="44">
        <f>SUM(B3:B8)</f>
        <v>288</v>
      </c>
      <c r="C9" s="44">
        <f>SUM(C3:C8)</f>
        <v>310</v>
      </c>
      <c r="D9" s="44">
        <f>SUM(D3:D8)</f>
        <v>262</v>
      </c>
      <c r="E9" s="44">
        <f>SUM(E3:E8)</f>
        <v>860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335A2-3A2E-4049-B6AE-C2A28ED40615}">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165</v>
      </c>
      <c r="C1" s="28"/>
      <c r="D1" s="28"/>
      <c r="E1" s="28"/>
    </row>
    <row r="2" spans="1:5" ht="18" x14ac:dyDescent="0.35">
      <c r="A2" s="28"/>
      <c r="B2" s="28" t="s">
        <v>160</v>
      </c>
      <c r="C2" s="28" t="s">
        <v>161</v>
      </c>
      <c r="D2" s="28" t="s">
        <v>162</v>
      </c>
      <c r="E2" s="28" t="s">
        <v>103</v>
      </c>
    </row>
    <row r="3" spans="1:5" ht="18" x14ac:dyDescent="0.35">
      <c r="A3" s="46" t="s">
        <v>21</v>
      </c>
      <c r="B3" s="42">
        <v>57</v>
      </c>
      <c r="C3" s="42">
        <v>24</v>
      </c>
      <c r="D3" s="42">
        <v>65</v>
      </c>
      <c r="E3" s="44">
        <f t="shared" ref="E3:E8" si="0">SUM(B3:D3)</f>
        <v>146</v>
      </c>
    </row>
    <row r="4" spans="1:5" ht="18" x14ac:dyDescent="0.35">
      <c r="A4" s="46" t="s">
        <v>224</v>
      </c>
      <c r="B4" s="42">
        <v>42</v>
      </c>
      <c r="C4" s="42">
        <v>62</v>
      </c>
      <c r="D4" s="42">
        <v>28</v>
      </c>
      <c r="E4" s="44">
        <f t="shared" si="0"/>
        <v>132</v>
      </c>
    </row>
    <row r="5" spans="1:5" ht="18" x14ac:dyDescent="0.35">
      <c r="A5" s="46" t="s">
        <v>225</v>
      </c>
      <c r="B5" s="42">
        <v>59</v>
      </c>
      <c r="C5" s="42">
        <v>24</v>
      </c>
      <c r="D5" s="42">
        <v>23</v>
      </c>
      <c r="E5" s="44">
        <f t="shared" si="0"/>
        <v>106</v>
      </c>
    </row>
    <row r="6" spans="1:5" ht="18" x14ac:dyDescent="0.35">
      <c r="A6" s="46" t="s">
        <v>226</v>
      </c>
      <c r="B6" s="42">
        <v>36</v>
      </c>
      <c r="C6" s="42">
        <v>50</v>
      </c>
      <c r="D6" s="42">
        <v>51</v>
      </c>
      <c r="E6" s="44">
        <f t="shared" si="0"/>
        <v>137</v>
      </c>
    </row>
    <row r="7" spans="1:5" ht="18" x14ac:dyDescent="0.35">
      <c r="A7" s="46" t="s">
        <v>227</v>
      </c>
      <c r="B7" s="42">
        <v>59</v>
      </c>
      <c r="C7" s="42">
        <v>21</v>
      </c>
      <c r="D7" s="42">
        <v>50</v>
      </c>
      <c r="E7" s="44">
        <f t="shared" si="0"/>
        <v>130</v>
      </c>
    </row>
    <row r="8" spans="1:5" ht="18" x14ac:dyDescent="0.35">
      <c r="A8" s="46" t="s">
        <v>228</v>
      </c>
      <c r="B8" s="42">
        <v>50</v>
      </c>
      <c r="C8" s="42">
        <v>45</v>
      </c>
      <c r="D8" s="42">
        <v>28</v>
      </c>
      <c r="E8" s="44">
        <f t="shared" si="0"/>
        <v>123</v>
      </c>
    </row>
    <row r="9" spans="1:5" ht="18" x14ac:dyDescent="0.35">
      <c r="A9" s="46" t="s">
        <v>103</v>
      </c>
      <c r="B9" s="44">
        <f>SUM(B3:B8)</f>
        <v>303</v>
      </c>
      <c r="C9" s="44">
        <f>SUM(C3:C8)</f>
        <v>226</v>
      </c>
      <c r="D9" s="44">
        <f>SUM(D3:D8)</f>
        <v>245</v>
      </c>
      <c r="E9" s="44">
        <f>SUM(E3:E8)</f>
        <v>774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B7E5-C272-464D-9C50-A82E3C06BC73}">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166</v>
      </c>
      <c r="C1" s="28"/>
      <c r="D1" s="28"/>
      <c r="E1" s="28"/>
    </row>
    <row r="2" spans="1:5" ht="18" x14ac:dyDescent="0.35">
      <c r="A2" s="28"/>
      <c r="B2" s="28" t="s">
        <v>160</v>
      </c>
      <c r="C2" s="28" t="s">
        <v>161</v>
      </c>
      <c r="D2" s="28" t="s">
        <v>162</v>
      </c>
      <c r="E2" s="28" t="s">
        <v>103</v>
      </c>
    </row>
    <row r="3" spans="1:5" ht="18" x14ac:dyDescent="0.35">
      <c r="A3" s="46" t="s">
        <v>21</v>
      </c>
      <c r="B3" s="42">
        <v>39</v>
      </c>
      <c r="C3" s="42">
        <v>18</v>
      </c>
      <c r="D3" s="42">
        <v>35</v>
      </c>
      <c r="E3" s="44">
        <f t="shared" ref="E3:E8" si="0">SUM(B3:D3)</f>
        <v>92</v>
      </c>
    </row>
    <row r="4" spans="1:5" ht="18" x14ac:dyDescent="0.35">
      <c r="A4" s="46" t="s">
        <v>224</v>
      </c>
      <c r="B4" s="42">
        <v>43</v>
      </c>
      <c r="C4" s="42">
        <v>23</v>
      </c>
      <c r="D4" s="42">
        <v>46</v>
      </c>
      <c r="E4" s="44">
        <f t="shared" si="0"/>
        <v>112</v>
      </c>
    </row>
    <row r="5" spans="1:5" ht="18" x14ac:dyDescent="0.35">
      <c r="A5" s="46" t="s">
        <v>225</v>
      </c>
      <c r="B5" s="42">
        <v>38</v>
      </c>
      <c r="C5" s="42">
        <v>25</v>
      </c>
      <c r="D5" s="42">
        <v>50</v>
      </c>
      <c r="E5" s="44">
        <f t="shared" si="0"/>
        <v>113</v>
      </c>
    </row>
    <row r="6" spans="1:5" ht="18" x14ac:dyDescent="0.35">
      <c r="A6" s="46" t="s">
        <v>226</v>
      </c>
      <c r="B6" s="42">
        <v>40</v>
      </c>
      <c r="C6" s="42">
        <v>34</v>
      </c>
      <c r="D6" s="42">
        <v>60</v>
      </c>
      <c r="E6" s="44">
        <f t="shared" si="0"/>
        <v>134</v>
      </c>
    </row>
    <row r="7" spans="1:5" ht="18" x14ac:dyDescent="0.35">
      <c r="A7" s="46" t="s">
        <v>227</v>
      </c>
      <c r="B7" s="42">
        <v>27</v>
      </c>
      <c r="C7" s="42">
        <v>39</v>
      </c>
      <c r="D7" s="42">
        <v>32</v>
      </c>
      <c r="E7" s="44">
        <f t="shared" si="0"/>
        <v>98</v>
      </c>
    </row>
    <row r="8" spans="1:5" ht="18" x14ac:dyDescent="0.35">
      <c r="A8" s="46" t="s">
        <v>228</v>
      </c>
      <c r="B8" s="42">
        <v>25</v>
      </c>
      <c r="C8" s="42">
        <v>38</v>
      </c>
      <c r="D8" s="42">
        <v>23</v>
      </c>
      <c r="E8" s="44">
        <f t="shared" si="0"/>
        <v>86</v>
      </c>
    </row>
    <row r="9" spans="1:5" ht="18" x14ac:dyDescent="0.35">
      <c r="A9" s="46" t="s">
        <v>103</v>
      </c>
      <c r="B9" s="44">
        <f>SUM(B3:B8)</f>
        <v>212</v>
      </c>
      <c r="C9" s="44">
        <f>SUM(C3:C8)</f>
        <v>177</v>
      </c>
      <c r="D9" s="44">
        <f>SUM(D3:D8)</f>
        <v>246</v>
      </c>
      <c r="E9" s="44">
        <f>SUM(E3:E8)</f>
        <v>635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F898A-169D-4D60-B125-64F2F4E5F6B3}">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167</v>
      </c>
      <c r="C1" s="28"/>
      <c r="D1" s="28"/>
      <c r="E1" s="28"/>
    </row>
    <row r="2" spans="1:5" ht="18" x14ac:dyDescent="0.35">
      <c r="A2" s="28"/>
      <c r="B2" s="28" t="s">
        <v>160</v>
      </c>
      <c r="C2" s="28" t="s">
        <v>161</v>
      </c>
      <c r="D2" s="28" t="s">
        <v>162</v>
      </c>
      <c r="E2" s="28" t="s">
        <v>103</v>
      </c>
    </row>
    <row r="3" spans="1:5" ht="18" x14ac:dyDescent="0.35">
      <c r="A3" s="46" t="s">
        <v>21</v>
      </c>
      <c r="B3" s="42">
        <v>50</v>
      </c>
      <c r="C3" s="42">
        <v>24</v>
      </c>
      <c r="D3" s="42">
        <v>50</v>
      </c>
      <c r="E3" s="44">
        <f t="shared" ref="E3:E8" si="0">SUM(B3:D3)</f>
        <v>124</v>
      </c>
    </row>
    <row r="4" spans="1:5" ht="18" x14ac:dyDescent="0.35">
      <c r="A4" s="46" t="s">
        <v>224</v>
      </c>
      <c r="B4" s="42">
        <v>19</v>
      </c>
      <c r="C4" s="42">
        <v>20</v>
      </c>
      <c r="D4" s="42">
        <v>41</v>
      </c>
      <c r="E4" s="44">
        <f t="shared" si="0"/>
        <v>80</v>
      </c>
    </row>
    <row r="5" spans="1:5" ht="18" x14ac:dyDescent="0.35">
      <c r="A5" s="46" t="s">
        <v>225</v>
      </c>
      <c r="B5" s="42">
        <v>11</v>
      </c>
      <c r="C5" s="42">
        <v>20</v>
      </c>
      <c r="D5" s="42">
        <v>59</v>
      </c>
      <c r="E5" s="44">
        <f t="shared" si="0"/>
        <v>90</v>
      </c>
    </row>
    <row r="6" spans="1:5" ht="18" x14ac:dyDescent="0.35">
      <c r="A6" s="46" t="s">
        <v>226</v>
      </c>
      <c r="B6" s="42">
        <v>54</v>
      </c>
      <c r="C6" s="42">
        <v>26</v>
      </c>
      <c r="D6" s="42">
        <v>22</v>
      </c>
      <c r="E6" s="44">
        <f t="shared" si="0"/>
        <v>102</v>
      </c>
    </row>
    <row r="7" spans="1:5" ht="18" x14ac:dyDescent="0.35">
      <c r="A7" s="46" t="s">
        <v>227</v>
      </c>
      <c r="B7" s="42">
        <v>46</v>
      </c>
      <c r="C7" s="42">
        <v>26</v>
      </c>
      <c r="D7" s="42">
        <v>11</v>
      </c>
      <c r="E7" s="44">
        <f t="shared" si="0"/>
        <v>83</v>
      </c>
    </row>
    <row r="8" spans="1:5" ht="18" x14ac:dyDescent="0.35">
      <c r="A8" s="46" t="s">
        <v>228</v>
      </c>
      <c r="B8" s="42">
        <v>53</v>
      </c>
      <c r="C8" s="42">
        <v>37</v>
      </c>
      <c r="D8" s="42">
        <v>35</v>
      </c>
      <c r="E8" s="44">
        <f t="shared" si="0"/>
        <v>125</v>
      </c>
    </row>
    <row r="9" spans="1:5" ht="18" x14ac:dyDescent="0.35">
      <c r="A9" s="46" t="s">
        <v>103</v>
      </c>
      <c r="B9" s="44">
        <f>SUM(B3:B8)</f>
        <v>233</v>
      </c>
      <c r="C9" s="44">
        <f>SUM(C3:C8)</f>
        <v>153</v>
      </c>
      <c r="D9" s="44">
        <f>SUM(D3:D8)</f>
        <v>218</v>
      </c>
      <c r="E9" s="44">
        <f>SUM(E3:E8)</f>
        <v>604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82FC3-D5D1-4962-80CC-6486863A57AC}">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168</v>
      </c>
      <c r="C1" s="28"/>
      <c r="D1" s="28"/>
      <c r="E1" s="28"/>
    </row>
    <row r="2" spans="1:5" ht="18" x14ac:dyDescent="0.35">
      <c r="A2" s="28"/>
      <c r="B2" s="28" t="s">
        <v>160</v>
      </c>
      <c r="C2" s="28" t="s">
        <v>161</v>
      </c>
      <c r="D2" s="28" t="s">
        <v>162</v>
      </c>
      <c r="E2" s="28" t="s">
        <v>103</v>
      </c>
    </row>
    <row r="3" spans="1:5" ht="18" x14ac:dyDescent="0.35">
      <c r="A3" s="46" t="s">
        <v>21</v>
      </c>
      <c r="B3" s="42">
        <v>40</v>
      </c>
      <c r="C3" s="42">
        <v>40</v>
      </c>
      <c r="D3" s="42">
        <v>20</v>
      </c>
      <c r="E3" s="44">
        <f t="shared" ref="E3:E8" si="0">SUM(B3:D3)</f>
        <v>100</v>
      </c>
    </row>
    <row r="4" spans="1:5" ht="18" x14ac:dyDescent="0.35">
      <c r="A4" s="46" t="s">
        <v>224</v>
      </c>
      <c r="B4" s="42">
        <v>37</v>
      </c>
      <c r="C4" s="42">
        <v>56</v>
      </c>
      <c r="D4" s="42">
        <v>60</v>
      </c>
      <c r="E4" s="44">
        <f t="shared" si="0"/>
        <v>153</v>
      </c>
    </row>
    <row r="5" spans="1:5" ht="18" x14ac:dyDescent="0.35">
      <c r="A5" s="46" t="s">
        <v>225</v>
      </c>
      <c r="B5" s="42">
        <v>51</v>
      </c>
      <c r="C5" s="42">
        <v>39</v>
      </c>
      <c r="D5" s="42">
        <v>27</v>
      </c>
      <c r="E5" s="44">
        <f t="shared" si="0"/>
        <v>117</v>
      </c>
    </row>
    <row r="6" spans="1:5" ht="18" x14ac:dyDescent="0.35">
      <c r="A6" s="46" t="s">
        <v>226</v>
      </c>
      <c r="B6" s="42">
        <v>33</v>
      </c>
      <c r="C6" s="42">
        <v>38</v>
      </c>
      <c r="D6" s="42">
        <v>31</v>
      </c>
      <c r="E6" s="44">
        <f t="shared" si="0"/>
        <v>102</v>
      </c>
    </row>
    <row r="7" spans="1:5" ht="18" x14ac:dyDescent="0.35">
      <c r="A7" s="46" t="s">
        <v>227</v>
      </c>
      <c r="B7" s="42">
        <v>56</v>
      </c>
      <c r="C7" s="42">
        <v>21</v>
      </c>
      <c r="D7" s="42">
        <v>41</v>
      </c>
      <c r="E7" s="44">
        <f t="shared" si="0"/>
        <v>118</v>
      </c>
    </row>
    <row r="8" spans="1:5" ht="18" x14ac:dyDescent="0.35">
      <c r="A8" s="46" t="s">
        <v>228</v>
      </c>
      <c r="B8" s="42">
        <v>32</v>
      </c>
      <c r="C8" s="42">
        <v>49</v>
      </c>
      <c r="D8" s="42">
        <v>52</v>
      </c>
      <c r="E8" s="44">
        <f t="shared" si="0"/>
        <v>133</v>
      </c>
    </row>
    <row r="9" spans="1:5" ht="18" x14ac:dyDescent="0.35">
      <c r="A9" s="46" t="s">
        <v>103</v>
      </c>
      <c r="B9" s="44">
        <f>SUM(B3:B8)</f>
        <v>249</v>
      </c>
      <c r="C9" s="44">
        <f>SUM(C3:C8)</f>
        <v>243</v>
      </c>
      <c r="D9" s="44">
        <f>SUM(D3:D8)</f>
        <v>231</v>
      </c>
      <c r="E9" s="44">
        <f>SUM(E3:E8)</f>
        <v>723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6A3F4-68A0-4289-9371-3B47E1D07D0E}">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169</v>
      </c>
      <c r="C1" s="28"/>
      <c r="D1" s="28"/>
      <c r="E1" s="28"/>
    </row>
    <row r="2" spans="1:5" ht="18" x14ac:dyDescent="0.35">
      <c r="A2" s="28"/>
      <c r="B2" s="28" t="s">
        <v>160</v>
      </c>
      <c r="C2" s="28" t="s">
        <v>161</v>
      </c>
      <c r="D2" s="28" t="s">
        <v>162</v>
      </c>
      <c r="E2" s="28" t="s">
        <v>103</v>
      </c>
    </row>
    <row r="3" spans="1:5" ht="18" x14ac:dyDescent="0.35">
      <c r="A3" s="46" t="s">
        <v>21</v>
      </c>
      <c r="B3" s="42">
        <v>16</v>
      </c>
      <c r="C3" s="42">
        <v>43</v>
      </c>
      <c r="D3" s="42">
        <v>57</v>
      </c>
      <c r="E3" s="44">
        <f t="shared" ref="E3:E8" si="0">SUM(B3:D3)</f>
        <v>116</v>
      </c>
    </row>
    <row r="4" spans="1:5" ht="18" x14ac:dyDescent="0.35">
      <c r="A4" s="46" t="s">
        <v>224</v>
      </c>
      <c r="B4" s="42">
        <v>35</v>
      </c>
      <c r="C4" s="42">
        <v>54</v>
      </c>
      <c r="D4" s="42">
        <v>45</v>
      </c>
      <c r="E4" s="44">
        <f t="shared" si="0"/>
        <v>134</v>
      </c>
    </row>
    <row r="5" spans="1:5" ht="18" x14ac:dyDescent="0.35">
      <c r="A5" s="46" t="s">
        <v>225</v>
      </c>
      <c r="B5" s="42">
        <v>60</v>
      </c>
      <c r="C5" s="42">
        <v>58</v>
      </c>
      <c r="D5" s="42">
        <v>17</v>
      </c>
      <c r="E5" s="44">
        <f t="shared" si="0"/>
        <v>135</v>
      </c>
    </row>
    <row r="6" spans="1:5" ht="18" x14ac:dyDescent="0.35">
      <c r="A6" s="46" t="s">
        <v>226</v>
      </c>
      <c r="B6" s="42">
        <v>55</v>
      </c>
      <c r="C6" s="42">
        <v>40</v>
      </c>
      <c r="D6" s="42">
        <v>48</v>
      </c>
      <c r="E6" s="44">
        <f t="shared" si="0"/>
        <v>143</v>
      </c>
    </row>
    <row r="7" spans="1:5" ht="18" x14ac:dyDescent="0.35">
      <c r="A7" s="46" t="s">
        <v>227</v>
      </c>
      <c r="B7" s="42">
        <v>41</v>
      </c>
      <c r="C7" s="42">
        <v>44</v>
      </c>
      <c r="D7" s="42">
        <v>51</v>
      </c>
      <c r="E7" s="44">
        <f t="shared" si="0"/>
        <v>136</v>
      </c>
    </row>
    <row r="8" spans="1:5" ht="18" x14ac:dyDescent="0.35">
      <c r="A8" s="46" t="s">
        <v>228</v>
      </c>
      <c r="B8" s="42">
        <v>21</v>
      </c>
      <c r="C8" s="42">
        <v>36</v>
      </c>
      <c r="D8" s="42">
        <v>59</v>
      </c>
      <c r="E8" s="44">
        <f t="shared" si="0"/>
        <v>116</v>
      </c>
    </row>
    <row r="9" spans="1:5" ht="18" x14ac:dyDescent="0.35">
      <c r="A9" s="46" t="s">
        <v>103</v>
      </c>
      <c r="B9" s="44">
        <f>SUM(B3:B8)</f>
        <v>228</v>
      </c>
      <c r="C9" s="44">
        <f>SUM(C3:C8)</f>
        <v>275</v>
      </c>
      <c r="D9" s="44">
        <f>SUM(D3:D8)</f>
        <v>277</v>
      </c>
      <c r="E9" s="44">
        <f>SUM(E3:E8)</f>
        <v>780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98280-F25F-43B9-8386-2FB000C7D469}">
  <dimension ref="A1:E9"/>
  <sheetViews>
    <sheetView zoomScale="130" zoomScaleNormal="130" workbookViewId="0">
      <selection activeCell="A3" sqref="A3:A9"/>
    </sheetView>
  </sheetViews>
  <sheetFormatPr defaultRowHeight="14.4" x14ac:dyDescent="0.3"/>
  <cols>
    <col min="1" max="1" width="12.88671875" bestFit="1" customWidth="1"/>
    <col min="2" max="4" width="9.33203125" bestFit="1" customWidth="1"/>
    <col min="5" max="5" width="11.33203125" bestFit="1" customWidth="1"/>
  </cols>
  <sheetData>
    <row r="1" spans="1:5" ht="18" x14ac:dyDescent="0.35">
      <c r="A1" s="28"/>
      <c r="B1" s="28" t="s">
        <v>170</v>
      </c>
      <c r="C1" s="28"/>
      <c r="D1" s="28"/>
      <c r="E1" s="28"/>
    </row>
    <row r="2" spans="1:5" ht="18" x14ac:dyDescent="0.35">
      <c r="A2" s="28"/>
      <c r="B2" s="28" t="s">
        <v>160</v>
      </c>
      <c r="C2" s="28" t="s">
        <v>161</v>
      </c>
      <c r="D2" s="28" t="s">
        <v>162</v>
      </c>
      <c r="E2" s="28" t="s">
        <v>103</v>
      </c>
    </row>
    <row r="3" spans="1:5" ht="18" x14ac:dyDescent="0.35">
      <c r="A3" s="46" t="s">
        <v>21</v>
      </c>
      <c r="B3" s="42">
        <v>48</v>
      </c>
      <c r="C3" s="42">
        <v>57</v>
      </c>
      <c r="D3" s="42">
        <v>36</v>
      </c>
      <c r="E3" s="44">
        <f t="shared" ref="E3:E8" si="0">SUM(B3:D3)</f>
        <v>141</v>
      </c>
    </row>
    <row r="4" spans="1:5" ht="18" x14ac:dyDescent="0.35">
      <c r="A4" s="46" t="s">
        <v>224</v>
      </c>
      <c r="B4" s="42">
        <v>44</v>
      </c>
      <c r="C4" s="42">
        <v>23</v>
      </c>
      <c r="D4" s="42">
        <v>11</v>
      </c>
      <c r="E4" s="44">
        <f t="shared" si="0"/>
        <v>78</v>
      </c>
    </row>
    <row r="5" spans="1:5" ht="18" x14ac:dyDescent="0.35">
      <c r="A5" s="46" t="s">
        <v>225</v>
      </c>
      <c r="B5" s="42">
        <v>18</v>
      </c>
      <c r="C5" s="42">
        <v>54</v>
      </c>
      <c r="D5" s="42">
        <v>42</v>
      </c>
      <c r="E5" s="44">
        <f t="shared" si="0"/>
        <v>114</v>
      </c>
    </row>
    <row r="6" spans="1:5" ht="18" x14ac:dyDescent="0.35">
      <c r="A6" s="46" t="s">
        <v>226</v>
      </c>
      <c r="B6" s="42">
        <v>22</v>
      </c>
      <c r="C6" s="42">
        <v>14</v>
      </c>
      <c r="D6" s="42">
        <v>37</v>
      </c>
      <c r="E6" s="44">
        <f t="shared" si="0"/>
        <v>73</v>
      </c>
    </row>
    <row r="7" spans="1:5" ht="18" x14ac:dyDescent="0.35">
      <c r="A7" s="46" t="s">
        <v>227</v>
      </c>
      <c r="B7" s="42">
        <v>48</v>
      </c>
      <c r="C7" s="42">
        <v>38</v>
      </c>
      <c r="D7" s="42">
        <v>34</v>
      </c>
      <c r="E7" s="44">
        <f t="shared" si="0"/>
        <v>120</v>
      </c>
    </row>
    <row r="8" spans="1:5" ht="18" x14ac:dyDescent="0.35">
      <c r="A8" s="46" t="s">
        <v>228</v>
      </c>
      <c r="B8" s="42">
        <v>55</v>
      </c>
      <c r="C8" s="42">
        <v>50</v>
      </c>
      <c r="D8" s="42">
        <v>34</v>
      </c>
      <c r="E8" s="44">
        <f t="shared" si="0"/>
        <v>139</v>
      </c>
    </row>
    <row r="9" spans="1:5" ht="18" x14ac:dyDescent="0.35">
      <c r="A9" s="46" t="s">
        <v>103</v>
      </c>
      <c r="B9" s="44">
        <f>SUM(B3:B8)</f>
        <v>235</v>
      </c>
      <c r="C9" s="44">
        <f>SUM(C3:C8)</f>
        <v>236</v>
      </c>
      <c r="D9" s="44">
        <f>SUM(D3:D8)</f>
        <v>194</v>
      </c>
      <c r="E9" s="44">
        <f>SUM(E3:E8)</f>
        <v>665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F5C7F-ED61-4517-B4C7-764B91FD21A9}">
  <dimension ref="A1:E9"/>
  <sheetViews>
    <sheetView zoomScale="130" zoomScaleNormal="130" workbookViewId="0">
      <selection activeCell="B3" sqref="B3:D8"/>
    </sheetView>
  </sheetViews>
  <sheetFormatPr defaultRowHeight="14.4" x14ac:dyDescent="0.3"/>
  <cols>
    <col min="1" max="1" width="13.109375" bestFit="1" customWidth="1"/>
  </cols>
  <sheetData>
    <row r="1" spans="1:5" ht="18" x14ac:dyDescent="0.35">
      <c r="A1" s="28"/>
      <c r="B1" s="28" t="s">
        <v>163</v>
      </c>
      <c r="C1" s="28"/>
      <c r="D1" s="28"/>
      <c r="E1" s="28"/>
    </row>
    <row r="2" spans="1:5" ht="18" x14ac:dyDescent="0.35">
      <c r="A2" s="28"/>
      <c r="B2" s="28" t="s">
        <v>160</v>
      </c>
      <c r="C2" s="28" t="s">
        <v>161</v>
      </c>
      <c r="D2" s="28" t="s">
        <v>162</v>
      </c>
      <c r="E2" s="28" t="s">
        <v>103</v>
      </c>
    </row>
    <row r="3" spans="1:5" ht="18" x14ac:dyDescent="0.35">
      <c r="A3" s="46" t="s">
        <v>21</v>
      </c>
      <c r="B3" s="42"/>
      <c r="C3" s="42"/>
      <c r="D3" s="42"/>
      <c r="E3" s="44">
        <f t="shared" ref="E3:E8" si="0">SUM(B3:D3)</f>
        <v>0</v>
      </c>
    </row>
    <row r="4" spans="1:5" ht="18" x14ac:dyDescent="0.35">
      <c r="A4" s="46" t="s">
        <v>224</v>
      </c>
      <c r="B4" s="42"/>
      <c r="C4" s="42"/>
      <c r="D4" s="42"/>
      <c r="E4" s="44">
        <f t="shared" si="0"/>
        <v>0</v>
      </c>
    </row>
    <row r="5" spans="1:5" ht="18" x14ac:dyDescent="0.35">
      <c r="A5" s="46" t="s">
        <v>225</v>
      </c>
      <c r="B5" s="42"/>
      <c r="C5" s="42"/>
      <c r="D5" s="42"/>
      <c r="E5" s="44">
        <f t="shared" si="0"/>
        <v>0</v>
      </c>
    </row>
    <row r="6" spans="1:5" ht="18" x14ac:dyDescent="0.35">
      <c r="A6" s="46" t="s">
        <v>226</v>
      </c>
      <c r="B6" s="42"/>
      <c r="C6" s="42"/>
      <c r="D6" s="42"/>
      <c r="E6" s="44">
        <f t="shared" si="0"/>
        <v>0</v>
      </c>
    </row>
    <row r="7" spans="1:5" ht="18" x14ac:dyDescent="0.35">
      <c r="A7" s="46" t="s">
        <v>227</v>
      </c>
      <c r="B7" s="42"/>
      <c r="C7" s="42"/>
      <c r="D7" s="42"/>
      <c r="E7" s="44">
        <f t="shared" si="0"/>
        <v>0</v>
      </c>
    </row>
    <row r="8" spans="1:5" ht="18" x14ac:dyDescent="0.35">
      <c r="A8" s="46" t="s">
        <v>228</v>
      </c>
      <c r="B8" s="42"/>
      <c r="C8" s="42"/>
      <c r="D8" s="42"/>
      <c r="E8" s="44">
        <f t="shared" si="0"/>
        <v>0</v>
      </c>
    </row>
    <row r="9" spans="1:5" ht="18" x14ac:dyDescent="0.35">
      <c r="A9" s="46" t="s">
        <v>103</v>
      </c>
      <c r="B9" s="44">
        <f>SUM(B3:B8)</f>
        <v>0</v>
      </c>
      <c r="C9" s="44">
        <f>SUM(C3:C8)</f>
        <v>0</v>
      </c>
      <c r="D9" s="44">
        <f>SUM(D3:D8)</f>
        <v>0</v>
      </c>
      <c r="E9" s="44">
        <f>SUM(E3:E8)</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9A9A-457B-4AEF-8584-486BAF915092}">
  <dimension ref="A1:I17"/>
  <sheetViews>
    <sheetView zoomScale="130" zoomScaleNormal="130" workbookViewId="0"/>
  </sheetViews>
  <sheetFormatPr defaultRowHeight="14.4" x14ac:dyDescent="0.3"/>
  <cols>
    <col min="2" max="4" width="13.44140625" customWidth="1"/>
    <col min="5" max="5" width="15.6640625" customWidth="1"/>
  </cols>
  <sheetData>
    <row r="1" spans="1:9" x14ac:dyDescent="0.3">
      <c r="A1" s="33"/>
      <c r="B1" s="33" t="s">
        <v>106</v>
      </c>
      <c r="C1" s="33" t="s">
        <v>104</v>
      </c>
      <c r="D1" s="33" t="s">
        <v>105</v>
      </c>
      <c r="E1" s="33" t="s">
        <v>103</v>
      </c>
      <c r="H1" s="30" t="s">
        <v>257</v>
      </c>
      <c r="I1" t="s">
        <v>158</v>
      </c>
    </row>
    <row r="2" spans="1:9" x14ac:dyDescent="0.3">
      <c r="A2" s="33" t="s">
        <v>91</v>
      </c>
      <c r="B2" s="40">
        <v>1210000</v>
      </c>
      <c r="C2" s="40">
        <v>2855000</v>
      </c>
      <c r="D2" s="40">
        <v>1604000</v>
      </c>
      <c r="E2" s="41">
        <f t="shared" ref="E2:E14" si="0">SUM(B2:D2)</f>
        <v>5669000</v>
      </c>
      <c r="H2" s="30">
        <v>1</v>
      </c>
      <c r="I2" t="s">
        <v>211</v>
      </c>
    </row>
    <row r="3" spans="1:9" x14ac:dyDescent="0.3">
      <c r="A3" s="33" t="s">
        <v>92</v>
      </c>
      <c r="B3" s="40">
        <v>1105000</v>
      </c>
      <c r="C3" s="40">
        <v>2833000</v>
      </c>
      <c r="D3" s="40">
        <v>1786000</v>
      </c>
      <c r="E3" s="41">
        <f t="shared" si="0"/>
        <v>5724000</v>
      </c>
      <c r="H3" s="30">
        <v>2</v>
      </c>
      <c r="I3" t="s">
        <v>212</v>
      </c>
    </row>
    <row r="4" spans="1:9" x14ac:dyDescent="0.3">
      <c r="A4" s="33" t="s">
        <v>93</v>
      </c>
      <c r="B4" s="40">
        <v>1081000</v>
      </c>
      <c r="C4" s="40">
        <v>2356000</v>
      </c>
      <c r="D4" s="40">
        <v>1672000</v>
      </c>
      <c r="E4" s="41">
        <f t="shared" si="0"/>
        <v>5109000</v>
      </c>
      <c r="H4" s="30">
        <v>3</v>
      </c>
      <c r="I4" t="s">
        <v>280</v>
      </c>
    </row>
    <row r="5" spans="1:9" x14ac:dyDescent="0.3">
      <c r="A5" s="33" t="s">
        <v>94</v>
      </c>
      <c r="B5" s="40">
        <v>1200000</v>
      </c>
      <c r="C5" s="40">
        <v>2638000</v>
      </c>
      <c r="D5" s="40">
        <v>1943000</v>
      </c>
      <c r="E5" s="41">
        <f t="shared" si="0"/>
        <v>5781000</v>
      </c>
      <c r="H5" s="30">
        <v>4</v>
      </c>
      <c r="I5" t="s">
        <v>281</v>
      </c>
    </row>
    <row r="6" spans="1:9" x14ac:dyDescent="0.3">
      <c r="A6" s="33" t="s">
        <v>95</v>
      </c>
      <c r="B6" s="40">
        <v>1481000</v>
      </c>
      <c r="C6" s="40">
        <v>2202000</v>
      </c>
      <c r="D6" s="40">
        <v>1533000</v>
      </c>
      <c r="E6" s="41">
        <f t="shared" si="0"/>
        <v>5216000</v>
      </c>
    </row>
    <row r="7" spans="1:9" x14ac:dyDescent="0.3">
      <c r="A7" s="33" t="s">
        <v>96</v>
      </c>
      <c r="B7" s="40">
        <v>1446000</v>
      </c>
      <c r="C7" s="40">
        <v>2281000</v>
      </c>
      <c r="D7" s="40">
        <v>1795000</v>
      </c>
      <c r="E7" s="41">
        <f t="shared" si="0"/>
        <v>5522000</v>
      </c>
    </row>
    <row r="8" spans="1:9" x14ac:dyDescent="0.3">
      <c r="A8" s="33" t="s">
        <v>97</v>
      </c>
      <c r="B8" s="40">
        <v>1174000</v>
      </c>
      <c r="C8" s="40">
        <v>2471000</v>
      </c>
      <c r="D8" s="40">
        <v>1851000</v>
      </c>
      <c r="E8" s="41">
        <f t="shared" si="0"/>
        <v>5496000</v>
      </c>
    </row>
    <row r="9" spans="1:9" x14ac:dyDescent="0.3">
      <c r="A9" s="33" t="s">
        <v>98</v>
      </c>
      <c r="B9" s="40">
        <v>1126000</v>
      </c>
      <c r="C9" s="40">
        <v>2310000</v>
      </c>
      <c r="D9" s="40">
        <v>1728000</v>
      </c>
      <c r="E9" s="41">
        <f t="shared" si="0"/>
        <v>5164000</v>
      </c>
    </row>
    <row r="10" spans="1:9" x14ac:dyDescent="0.3">
      <c r="A10" s="33" t="s">
        <v>99</v>
      </c>
      <c r="B10" s="40">
        <v>1265000</v>
      </c>
      <c r="C10" s="40">
        <v>2686000</v>
      </c>
      <c r="D10" s="40">
        <v>1922000</v>
      </c>
      <c r="E10" s="41">
        <f t="shared" si="0"/>
        <v>5873000</v>
      </c>
    </row>
    <row r="11" spans="1:9" x14ac:dyDescent="0.3">
      <c r="A11" s="33" t="s">
        <v>100</v>
      </c>
      <c r="B11" s="40">
        <v>1072000</v>
      </c>
      <c r="C11" s="40">
        <v>2701000</v>
      </c>
      <c r="D11" s="40">
        <v>1883000</v>
      </c>
      <c r="E11" s="41">
        <f t="shared" si="0"/>
        <v>5656000</v>
      </c>
    </row>
    <row r="12" spans="1:9" x14ac:dyDescent="0.3">
      <c r="A12" s="33" t="s">
        <v>101</v>
      </c>
      <c r="B12" s="40">
        <v>1317000</v>
      </c>
      <c r="C12" s="40">
        <v>2657000</v>
      </c>
      <c r="D12" s="40">
        <v>1690000</v>
      </c>
      <c r="E12" s="41">
        <f t="shared" si="0"/>
        <v>5664000</v>
      </c>
    </row>
    <row r="13" spans="1:9" x14ac:dyDescent="0.3">
      <c r="A13" s="33" t="s">
        <v>102</v>
      </c>
      <c r="B13" s="40">
        <v>1204000</v>
      </c>
      <c r="C13" s="40">
        <v>2966000</v>
      </c>
      <c r="D13" s="40">
        <v>1750000</v>
      </c>
      <c r="E13" s="41">
        <f t="shared" si="0"/>
        <v>5920000</v>
      </c>
    </row>
    <row r="14" spans="1:9" x14ac:dyDescent="0.3">
      <c r="A14" s="33" t="s">
        <v>103</v>
      </c>
      <c r="B14" s="41">
        <f t="shared" ref="B14:D14" si="1">SUM(B2:B13)</f>
        <v>14681000</v>
      </c>
      <c r="C14" s="41">
        <f t="shared" si="1"/>
        <v>30956000</v>
      </c>
      <c r="D14" s="41">
        <f t="shared" si="1"/>
        <v>21157000</v>
      </c>
      <c r="E14" s="41">
        <f t="shared" si="0"/>
        <v>66794000</v>
      </c>
    </row>
    <row r="17" spans="2:4" x14ac:dyDescent="0.3">
      <c r="B17" s="40"/>
      <c r="C17" s="40"/>
      <c r="D17" s="40"/>
    </row>
  </sheetData>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4A813-ADE8-4F09-B533-5E8AA52F61E5}">
  <dimension ref="A1:H19"/>
  <sheetViews>
    <sheetView workbookViewId="0">
      <selection activeCell="D4" activeCellId="1" sqref="A4:A16 D4:E16"/>
    </sheetView>
  </sheetViews>
  <sheetFormatPr defaultRowHeight="14.4" x14ac:dyDescent="0.3"/>
  <cols>
    <col min="1" max="1" width="9.88671875" customWidth="1"/>
    <col min="2" max="8" width="11.6640625" customWidth="1"/>
  </cols>
  <sheetData>
    <row r="1" spans="1:8" ht="21" x14ac:dyDescent="0.4">
      <c r="A1" s="57" t="s">
        <v>284</v>
      </c>
      <c r="B1" s="57"/>
      <c r="C1" s="57"/>
      <c r="D1" s="57"/>
      <c r="E1" s="57"/>
      <c r="F1" s="57"/>
      <c r="G1" s="57"/>
      <c r="H1" s="57"/>
    </row>
    <row r="2" spans="1:8" ht="21" x14ac:dyDescent="0.4">
      <c r="A2" s="57" t="s">
        <v>285</v>
      </c>
      <c r="B2" s="57"/>
      <c r="C2" s="57"/>
      <c r="D2" s="57"/>
      <c r="E2" s="57"/>
      <c r="F2" s="57"/>
      <c r="G2" s="57"/>
      <c r="H2" s="57"/>
    </row>
    <row r="4" spans="1:8" ht="28.8" x14ac:dyDescent="0.3">
      <c r="A4" s="58" t="s">
        <v>286</v>
      </c>
      <c r="B4" s="58" t="s">
        <v>287</v>
      </c>
      <c r="C4" s="58" t="s">
        <v>288</v>
      </c>
      <c r="D4" s="58" t="s">
        <v>289</v>
      </c>
      <c r="E4" s="58" t="s">
        <v>290</v>
      </c>
      <c r="F4" s="58" t="s">
        <v>291</v>
      </c>
      <c r="G4" s="58" t="s">
        <v>292</v>
      </c>
      <c r="H4" s="58" t="s">
        <v>293</v>
      </c>
    </row>
    <row r="5" spans="1:8" x14ac:dyDescent="0.3">
      <c r="A5" s="59">
        <v>43861</v>
      </c>
      <c r="B5" s="15">
        <v>8947</v>
      </c>
      <c r="C5" s="15">
        <v>4799</v>
      </c>
      <c r="D5" s="15">
        <v>68</v>
      </c>
      <c r="E5" s="15">
        <v>26</v>
      </c>
      <c r="F5">
        <v>4820</v>
      </c>
      <c r="G5" s="15">
        <f>SUM(B5:F5)</f>
        <v>18660</v>
      </c>
      <c r="H5" s="60">
        <f>E5/G5</f>
        <v>1.3933547695605573E-3</v>
      </c>
    </row>
    <row r="6" spans="1:8" x14ac:dyDescent="0.3">
      <c r="A6" s="59">
        <v>43890</v>
      </c>
      <c r="B6" s="15">
        <v>3643</v>
      </c>
      <c r="C6" s="15">
        <v>5658</v>
      </c>
      <c r="D6" s="15">
        <v>36</v>
      </c>
      <c r="E6" s="15">
        <v>14</v>
      </c>
      <c r="F6">
        <v>2750</v>
      </c>
      <c r="G6" s="15">
        <f t="shared" ref="G6:G16" si="0">SUM(B6:F6)</f>
        <v>12101</v>
      </c>
      <c r="H6" s="60">
        <f t="shared" ref="H6:H16" si="1">E6/G6</f>
        <v>1.1569291794066607E-3</v>
      </c>
    </row>
    <row r="7" spans="1:8" x14ac:dyDescent="0.3">
      <c r="A7" s="59">
        <v>43921</v>
      </c>
      <c r="B7" s="15">
        <v>5861</v>
      </c>
      <c r="C7" s="15">
        <v>9739</v>
      </c>
      <c r="D7" s="15">
        <v>0</v>
      </c>
      <c r="E7" s="15">
        <v>7</v>
      </c>
      <c r="F7">
        <v>2190</v>
      </c>
      <c r="G7" s="15">
        <f t="shared" si="0"/>
        <v>17797</v>
      </c>
      <c r="H7" s="60">
        <f t="shared" si="1"/>
        <v>3.9332471764904199E-4</v>
      </c>
    </row>
    <row r="8" spans="1:8" x14ac:dyDescent="0.3">
      <c r="A8" s="59">
        <v>43951</v>
      </c>
      <c r="B8" s="15">
        <v>3741</v>
      </c>
      <c r="C8" s="15">
        <v>8425</v>
      </c>
      <c r="D8" s="15">
        <v>18</v>
      </c>
      <c r="E8" s="15">
        <v>25</v>
      </c>
      <c r="F8">
        <v>4260</v>
      </c>
      <c r="G8" s="15">
        <f t="shared" si="0"/>
        <v>16469</v>
      </c>
      <c r="H8" s="60">
        <f t="shared" si="1"/>
        <v>1.5180035217681705E-3</v>
      </c>
    </row>
    <row r="9" spans="1:8" x14ac:dyDescent="0.3">
      <c r="A9" s="59">
        <v>43982</v>
      </c>
      <c r="B9" s="15">
        <v>4537</v>
      </c>
      <c r="C9" s="15">
        <v>5420</v>
      </c>
      <c r="D9" s="15">
        <v>59</v>
      </c>
      <c r="E9" s="15">
        <v>19</v>
      </c>
      <c r="F9">
        <v>2541</v>
      </c>
      <c r="G9" s="15">
        <f t="shared" si="0"/>
        <v>12576</v>
      </c>
      <c r="H9" s="60">
        <f t="shared" si="1"/>
        <v>1.5108142493638677E-3</v>
      </c>
    </row>
    <row r="10" spans="1:8" x14ac:dyDescent="0.3">
      <c r="A10" s="59">
        <v>44012</v>
      </c>
      <c r="B10" s="15">
        <v>3146</v>
      </c>
      <c r="C10" s="15">
        <v>6325</v>
      </c>
      <c r="D10" s="15">
        <v>77</v>
      </c>
      <c r="E10" s="15">
        <v>12</v>
      </c>
      <c r="F10">
        <v>4140</v>
      </c>
      <c r="G10" s="15">
        <f t="shared" si="0"/>
        <v>13700</v>
      </c>
      <c r="H10" s="60">
        <f t="shared" si="1"/>
        <v>8.7591240875912405E-4</v>
      </c>
    </row>
    <row r="11" spans="1:8" x14ac:dyDescent="0.3">
      <c r="A11" s="59">
        <v>44043</v>
      </c>
      <c r="B11" s="15">
        <v>2533</v>
      </c>
      <c r="C11" s="15">
        <v>7811</v>
      </c>
      <c r="D11" s="15">
        <v>19</v>
      </c>
      <c r="E11" s="15">
        <v>6</v>
      </c>
      <c r="F11">
        <v>1950</v>
      </c>
      <c r="G11" s="15">
        <f t="shared" si="0"/>
        <v>12319</v>
      </c>
      <c r="H11" s="60">
        <f t="shared" si="1"/>
        <v>4.8705252049679359E-4</v>
      </c>
    </row>
    <row r="12" spans="1:8" x14ac:dyDescent="0.3">
      <c r="A12" s="59">
        <v>44074</v>
      </c>
      <c r="B12" s="15">
        <v>3209</v>
      </c>
      <c r="C12" s="15">
        <v>5188</v>
      </c>
      <c r="D12" s="15">
        <v>71</v>
      </c>
      <c r="E12" s="15">
        <v>15</v>
      </c>
      <c r="F12">
        <v>1660</v>
      </c>
      <c r="G12" s="15">
        <f t="shared" si="0"/>
        <v>10143</v>
      </c>
      <c r="H12" s="60">
        <f t="shared" si="1"/>
        <v>1.4788524105294291E-3</v>
      </c>
    </row>
    <row r="13" spans="1:8" x14ac:dyDescent="0.3">
      <c r="A13" s="59">
        <v>44104</v>
      </c>
      <c r="B13" s="15">
        <v>1082</v>
      </c>
      <c r="C13" s="15">
        <v>3718</v>
      </c>
      <c r="D13" s="15">
        <v>56</v>
      </c>
      <c r="E13" s="15">
        <v>24</v>
      </c>
      <c r="F13">
        <v>4800</v>
      </c>
      <c r="G13" s="15">
        <f t="shared" si="0"/>
        <v>9680</v>
      </c>
      <c r="H13" s="60">
        <f t="shared" si="1"/>
        <v>2.4793388429752068E-3</v>
      </c>
    </row>
    <row r="14" spans="1:8" x14ac:dyDescent="0.3">
      <c r="A14" s="59">
        <v>44135</v>
      </c>
      <c r="B14" s="15">
        <v>2748</v>
      </c>
      <c r="C14" s="15">
        <v>2002</v>
      </c>
      <c r="D14" s="15">
        <v>72</v>
      </c>
      <c r="E14" s="15">
        <v>14</v>
      </c>
      <c r="F14">
        <v>7200</v>
      </c>
      <c r="G14" s="15">
        <f t="shared" si="0"/>
        <v>12036</v>
      </c>
      <c r="H14" s="60">
        <f t="shared" si="1"/>
        <v>1.1631771352608839E-3</v>
      </c>
    </row>
    <row r="15" spans="1:8" x14ac:dyDescent="0.3">
      <c r="A15" s="59">
        <v>44165</v>
      </c>
      <c r="B15" s="15">
        <v>5617</v>
      </c>
      <c r="C15" s="15">
        <v>2369</v>
      </c>
      <c r="D15" s="15">
        <v>14</v>
      </c>
      <c r="E15" s="15">
        <v>7</v>
      </c>
      <c r="F15">
        <v>4530</v>
      </c>
      <c r="G15" s="15">
        <f t="shared" si="0"/>
        <v>12537</v>
      </c>
      <c r="H15" s="60">
        <f t="shared" si="1"/>
        <v>5.5834729201563373E-4</v>
      </c>
    </row>
    <row r="16" spans="1:8" x14ac:dyDescent="0.3">
      <c r="A16" s="59">
        <v>44196</v>
      </c>
      <c r="B16" s="15">
        <v>8969</v>
      </c>
      <c r="C16" s="15">
        <v>1874</v>
      </c>
      <c r="D16" s="15">
        <v>7</v>
      </c>
      <c r="E16" s="15">
        <v>1</v>
      </c>
      <c r="F16">
        <v>1390</v>
      </c>
      <c r="G16" s="15">
        <f t="shared" si="0"/>
        <v>12241</v>
      </c>
      <c r="H16" s="60">
        <f t="shared" si="1"/>
        <v>8.1692672167306586E-5</v>
      </c>
    </row>
    <row r="17" spans="2:7" x14ac:dyDescent="0.3">
      <c r="B17" s="15"/>
      <c r="C17" s="15"/>
      <c r="D17" s="15"/>
      <c r="E17" s="15"/>
      <c r="F17" s="15"/>
      <c r="G17" s="15"/>
    </row>
    <row r="19" spans="2:7" ht="29.4" customHeight="1" x14ac:dyDescent="0.3"/>
  </sheetData>
  <pageMargins left="0.7" right="0.7" top="0.75" bottom="0.75" header="0.3" footer="0.3"/>
  <pageSetup orientation="portrait" horizontalDpi="4294967293" verticalDpi="4294967293" r:id="rId1"/>
  <extLst>
    <ext xmlns:x14="http://schemas.microsoft.com/office/spreadsheetml/2009/9/main" uri="{05C60535-1F16-4fd2-B633-F4F36F0B64E0}">
      <x14:sparklineGroups xmlns:xm="http://schemas.microsoft.com/office/excel/2006/main">
        <x14:sparklineGroup displayEmptyCellsAs="gap" high="1" low="1" xr2:uid="{1C6A55B7-F5A7-42CE-93F5-A3F4C48C976F}">
          <x14:colorSeries rgb="FF323232"/>
          <x14:colorNegative rgb="FFD00000"/>
          <x14:colorAxis rgb="FF000000"/>
          <x14:colorMarkers rgb="FFD00000"/>
          <x14:colorFirst rgb="FFD00000"/>
          <x14:colorLast rgb="FFD00000"/>
          <x14:colorHigh rgb="FFD00000"/>
          <x14:colorLow rgb="FFD00000"/>
          <x14:sparklines>
            <x14:sparkline>
              <xm:f>'10 Graphing'!B5:B16</xm:f>
              <xm:sqref>B19</xm:sqref>
            </x14:sparkline>
            <x14:sparkline>
              <xm:f>'10 Graphing'!C5:C16</xm:f>
              <xm:sqref>C19</xm:sqref>
            </x14:sparkline>
            <x14:sparkline>
              <xm:f>'10 Graphing'!D5:D16</xm:f>
              <xm:sqref>D19</xm:sqref>
            </x14:sparkline>
            <x14:sparkline>
              <xm:f>'10 Graphing'!E5:E16</xm:f>
              <xm:sqref>E19</xm:sqref>
            </x14:sparkline>
            <x14:sparkline>
              <xm:f>'10 Graphing'!F5:F16</xm:f>
              <xm:sqref>F19</xm:sqref>
            </x14:sparkline>
            <x14:sparkline>
              <xm:f>'10 Graphing'!G5:G16</xm:f>
              <xm:sqref>G19</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80D67-E1EC-4BC6-B598-7A888237A065}">
  <dimension ref="A1:H662"/>
  <sheetViews>
    <sheetView tabSelected="1" zoomScale="145" zoomScaleNormal="145" workbookViewId="0">
      <selection activeCell="A9" sqref="A9"/>
    </sheetView>
  </sheetViews>
  <sheetFormatPr defaultRowHeight="14.4" x14ac:dyDescent="0.3"/>
  <cols>
    <col min="1" max="1" width="20.77734375" customWidth="1"/>
    <col min="2" max="2" width="11.5546875" bestFit="1" customWidth="1"/>
    <col min="3" max="3" width="11.88671875" customWidth="1"/>
    <col min="4" max="4" width="8.88671875" style="13"/>
    <col min="5" max="5" width="17.6640625" customWidth="1"/>
    <col min="6" max="6" width="11.5546875" bestFit="1" customWidth="1"/>
    <col min="7" max="7" width="9.6640625" bestFit="1" customWidth="1"/>
    <col min="8" max="8" width="9" bestFit="1" customWidth="1"/>
  </cols>
  <sheetData>
    <row r="1" spans="1:8" x14ac:dyDescent="0.3">
      <c r="A1" t="s">
        <v>231</v>
      </c>
      <c r="B1" t="s">
        <v>139</v>
      </c>
      <c r="C1" t="s">
        <v>190</v>
      </c>
      <c r="D1" s="13" t="s">
        <v>232</v>
      </c>
      <c r="E1" t="s">
        <v>157</v>
      </c>
      <c r="F1" t="s">
        <v>229</v>
      </c>
      <c r="G1" t="s">
        <v>233</v>
      </c>
      <c r="H1" t="s">
        <v>249</v>
      </c>
    </row>
    <row r="2" spans="1:8" x14ac:dyDescent="0.3">
      <c r="A2" t="s">
        <v>251</v>
      </c>
      <c r="B2" s="11">
        <v>44198</v>
      </c>
      <c r="C2" t="s">
        <v>245</v>
      </c>
      <c r="D2" s="49">
        <v>8</v>
      </c>
      <c r="E2" t="s">
        <v>236</v>
      </c>
      <c r="F2" t="str">
        <f t="shared" ref="F2:F65" si="0">VLOOKUP(A2,tblProjectInfo,2,FALSE)</f>
        <v>Fred</v>
      </c>
      <c r="G2" s="47">
        <f t="shared" ref="G2:G65" si="1">D2*VLOOKUP(E2,tblTypeInfo,2,FALSE)*VLOOKUP(A2,tblProjectInfo,3,FALSE)</f>
        <v>720</v>
      </c>
      <c r="H2" s="47">
        <f t="shared" ref="H2:H65" si="2">0.07*G2</f>
        <v>50.400000000000006</v>
      </c>
    </row>
    <row r="3" spans="1:8" x14ac:dyDescent="0.3">
      <c r="A3" t="s">
        <v>243</v>
      </c>
      <c r="B3" s="11">
        <v>44198</v>
      </c>
      <c r="C3" t="s">
        <v>247</v>
      </c>
      <c r="D3" s="13">
        <v>3</v>
      </c>
      <c r="E3" t="s">
        <v>237</v>
      </c>
      <c r="F3" t="str">
        <f t="shared" si="0"/>
        <v>Tracy</v>
      </c>
      <c r="G3" s="47">
        <f t="shared" si="1"/>
        <v>280.5</v>
      </c>
      <c r="H3" s="47">
        <f t="shared" si="2"/>
        <v>19.635000000000002</v>
      </c>
    </row>
    <row r="4" spans="1:8" x14ac:dyDescent="0.3">
      <c r="A4" t="s">
        <v>241</v>
      </c>
      <c r="B4" s="11">
        <v>44199</v>
      </c>
      <c r="C4" t="s">
        <v>247</v>
      </c>
      <c r="D4" s="49">
        <v>7</v>
      </c>
      <c r="E4" t="s">
        <v>236</v>
      </c>
      <c r="F4" t="str">
        <f t="shared" si="0"/>
        <v>Fred</v>
      </c>
      <c r="G4" s="47">
        <f t="shared" si="1"/>
        <v>630</v>
      </c>
      <c r="H4" s="47">
        <f t="shared" si="2"/>
        <v>44.1</v>
      </c>
    </row>
    <row r="5" spans="1:8" x14ac:dyDescent="0.3">
      <c r="A5" t="s">
        <v>241</v>
      </c>
      <c r="B5" s="11">
        <v>44200</v>
      </c>
      <c r="C5" t="s">
        <v>248</v>
      </c>
      <c r="D5" s="49">
        <v>8</v>
      </c>
      <c r="E5" t="s">
        <v>236</v>
      </c>
      <c r="F5" t="str">
        <f t="shared" si="0"/>
        <v>Fred</v>
      </c>
      <c r="G5" s="47">
        <f t="shared" si="1"/>
        <v>720</v>
      </c>
      <c r="H5" s="47">
        <f t="shared" si="2"/>
        <v>50.400000000000006</v>
      </c>
    </row>
    <row r="6" spans="1:8" x14ac:dyDescent="0.3">
      <c r="A6" t="s">
        <v>240</v>
      </c>
      <c r="B6" s="11">
        <v>44200</v>
      </c>
      <c r="C6" t="s">
        <v>246</v>
      </c>
      <c r="D6" s="49">
        <v>10</v>
      </c>
      <c r="E6" t="s">
        <v>236</v>
      </c>
      <c r="F6" t="str">
        <f t="shared" si="0"/>
        <v>Tracy</v>
      </c>
      <c r="G6" s="47">
        <f t="shared" si="1"/>
        <v>675</v>
      </c>
      <c r="H6" s="47">
        <f t="shared" si="2"/>
        <v>47.250000000000007</v>
      </c>
    </row>
    <row r="7" spans="1:8" x14ac:dyDescent="0.3">
      <c r="A7" t="s">
        <v>243</v>
      </c>
      <c r="B7" s="11">
        <v>44200</v>
      </c>
      <c r="C7" t="s">
        <v>246</v>
      </c>
      <c r="D7" s="49">
        <v>9</v>
      </c>
      <c r="E7" t="s">
        <v>236</v>
      </c>
      <c r="F7" t="str">
        <f t="shared" si="0"/>
        <v>Tracy</v>
      </c>
      <c r="G7" s="47">
        <f t="shared" si="1"/>
        <v>742.50000000000011</v>
      </c>
      <c r="H7" s="47">
        <f t="shared" si="2"/>
        <v>51.975000000000016</v>
      </c>
    </row>
    <row r="8" spans="1:8" x14ac:dyDescent="0.3">
      <c r="A8" t="s">
        <v>243</v>
      </c>
      <c r="B8" s="11">
        <v>44200</v>
      </c>
      <c r="C8" t="s">
        <v>246</v>
      </c>
      <c r="D8" s="49">
        <v>10</v>
      </c>
      <c r="E8" t="s">
        <v>238</v>
      </c>
      <c r="F8" t="str">
        <f t="shared" si="0"/>
        <v>Tracy</v>
      </c>
      <c r="G8" s="47">
        <f t="shared" si="1"/>
        <v>770.00000000000011</v>
      </c>
      <c r="H8" s="47">
        <f t="shared" si="2"/>
        <v>53.900000000000013</v>
      </c>
    </row>
    <row r="9" spans="1:8" x14ac:dyDescent="0.3">
      <c r="A9" t="s">
        <v>241</v>
      </c>
      <c r="B9" s="11">
        <v>44200</v>
      </c>
      <c r="C9" t="s">
        <v>247</v>
      </c>
      <c r="D9" s="13">
        <v>3</v>
      </c>
      <c r="E9" t="s">
        <v>235</v>
      </c>
      <c r="F9" t="str">
        <f t="shared" si="0"/>
        <v>Fred</v>
      </c>
      <c r="G9" s="47">
        <f t="shared" si="1"/>
        <v>432</v>
      </c>
      <c r="H9" s="47">
        <f t="shared" si="2"/>
        <v>30.240000000000002</v>
      </c>
    </row>
    <row r="10" spans="1:8" x14ac:dyDescent="0.3">
      <c r="A10" t="s">
        <v>242</v>
      </c>
      <c r="B10" s="11">
        <v>44201</v>
      </c>
      <c r="C10" t="s">
        <v>246</v>
      </c>
      <c r="D10" s="49">
        <v>2</v>
      </c>
      <c r="E10" t="s">
        <v>236</v>
      </c>
      <c r="F10" t="str">
        <f t="shared" si="0"/>
        <v>Shawn</v>
      </c>
      <c r="G10" s="47">
        <f t="shared" si="1"/>
        <v>150</v>
      </c>
      <c r="H10" s="47">
        <f t="shared" si="2"/>
        <v>10.500000000000002</v>
      </c>
    </row>
    <row r="11" spans="1:8" x14ac:dyDescent="0.3">
      <c r="A11" t="s">
        <v>242</v>
      </c>
      <c r="B11" s="11">
        <v>44201</v>
      </c>
      <c r="C11" t="s">
        <v>246</v>
      </c>
      <c r="D11" s="13">
        <v>2</v>
      </c>
      <c r="E11" t="s">
        <v>239</v>
      </c>
      <c r="F11" t="str">
        <f t="shared" si="0"/>
        <v>Shawn</v>
      </c>
      <c r="G11" s="47">
        <f t="shared" si="1"/>
        <v>180</v>
      </c>
      <c r="H11" s="47">
        <f t="shared" si="2"/>
        <v>12.600000000000001</v>
      </c>
    </row>
    <row r="12" spans="1:8" x14ac:dyDescent="0.3">
      <c r="A12" t="s">
        <v>241</v>
      </c>
      <c r="B12" s="11">
        <v>44201</v>
      </c>
      <c r="C12" t="s">
        <v>246</v>
      </c>
      <c r="D12" s="49">
        <v>4</v>
      </c>
      <c r="E12" t="s">
        <v>236</v>
      </c>
      <c r="F12" t="str">
        <f t="shared" si="0"/>
        <v>Fred</v>
      </c>
      <c r="G12" s="47">
        <f t="shared" si="1"/>
        <v>360</v>
      </c>
      <c r="H12" s="47">
        <f t="shared" si="2"/>
        <v>25.200000000000003</v>
      </c>
    </row>
    <row r="13" spans="1:8" x14ac:dyDescent="0.3">
      <c r="A13" t="s">
        <v>251</v>
      </c>
      <c r="B13" s="11">
        <v>44201</v>
      </c>
      <c r="C13" t="s">
        <v>247</v>
      </c>
      <c r="D13" s="49">
        <v>8</v>
      </c>
      <c r="E13" t="s">
        <v>236</v>
      </c>
      <c r="F13" t="str">
        <f t="shared" si="0"/>
        <v>Fred</v>
      </c>
      <c r="G13" s="47">
        <f t="shared" si="1"/>
        <v>720</v>
      </c>
      <c r="H13" s="47">
        <f t="shared" si="2"/>
        <v>50.400000000000006</v>
      </c>
    </row>
    <row r="14" spans="1:8" x14ac:dyDescent="0.3">
      <c r="A14" t="s">
        <v>240</v>
      </c>
      <c r="B14" s="11">
        <v>44201</v>
      </c>
      <c r="C14" t="s">
        <v>246</v>
      </c>
      <c r="D14" s="49">
        <v>3</v>
      </c>
      <c r="E14" t="s">
        <v>236</v>
      </c>
      <c r="F14" t="str">
        <f t="shared" si="0"/>
        <v>Tracy</v>
      </c>
      <c r="G14" s="47">
        <f t="shared" si="1"/>
        <v>202.5</v>
      </c>
      <c r="H14" s="47">
        <f t="shared" si="2"/>
        <v>14.175000000000001</v>
      </c>
    </row>
    <row r="15" spans="1:8" x14ac:dyDescent="0.3">
      <c r="A15" t="s">
        <v>243</v>
      </c>
      <c r="B15" s="11">
        <v>44202</v>
      </c>
      <c r="C15" t="s">
        <v>246</v>
      </c>
      <c r="D15" s="49">
        <v>10</v>
      </c>
      <c r="E15" t="s">
        <v>236</v>
      </c>
      <c r="F15" t="str">
        <f t="shared" si="0"/>
        <v>Tracy</v>
      </c>
      <c r="G15" s="47">
        <f t="shared" si="1"/>
        <v>825.00000000000011</v>
      </c>
      <c r="H15" s="47">
        <f t="shared" si="2"/>
        <v>57.750000000000014</v>
      </c>
    </row>
    <row r="16" spans="1:8" x14ac:dyDescent="0.3">
      <c r="A16" t="s">
        <v>242</v>
      </c>
      <c r="B16" s="11">
        <v>44203</v>
      </c>
      <c r="C16" t="s">
        <v>246</v>
      </c>
      <c r="D16" s="13">
        <v>3</v>
      </c>
      <c r="E16" t="s">
        <v>236</v>
      </c>
      <c r="F16" t="str">
        <f t="shared" si="0"/>
        <v>Shawn</v>
      </c>
      <c r="G16" s="47">
        <f t="shared" si="1"/>
        <v>225</v>
      </c>
      <c r="H16" s="47">
        <f t="shared" si="2"/>
        <v>15.750000000000002</v>
      </c>
    </row>
    <row r="17" spans="1:8" x14ac:dyDescent="0.3">
      <c r="A17" t="s">
        <v>241</v>
      </c>
      <c r="B17" s="11">
        <v>44203</v>
      </c>
      <c r="C17" t="s">
        <v>248</v>
      </c>
      <c r="D17" s="49">
        <v>9</v>
      </c>
      <c r="E17" t="s">
        <v>237</v>
      </c>
      <c r="F17" t="str">
        <f t="shared" si="0"/>
        <v>Fred</v>
      </c>
      <c r="G17" s="47">
        <f t="shared" si="1"/>
        <v>918</v>
      </c>
      <c r="H17" s="47">
        <f t="shared" si="2"/>
        <v>64.260000000000005</v>
      </c>
    </row>
    <row r="18" spans="1:8" x14ac:dyDescent="0.3">
      <c r="A18" t="s">
        <v>242</v>
      </c>
      <c r="B18" s="11">
        <v>44204</v>
      </c>
      <c r="C18" t="s">
        <v>245</v>
      </c>
      <c r="D18" s="49">
        <v>7</v>
      </c>
      <c r="E18" t="s">
        <v>236</v>
      </c>
      <c r="F18" t="str">
        <f t="shared" si="0"/>
        <v>Shawn</v>
      </c>
      <c r="G18" s="47">
        <f t="shared" si="1"/>
        <v>525</v>
      </c>
      <c r="H18" s="47">
        <f t="shared" si="2"/>
        <v>36.75</v>
      </c>
    </row>
    <row r="19" spans="1:8" x14ac:dyDescent="0.3">
      <c r="A19" t="s">
        <v>242</v>
      </c>
      <c r="B19" s="11">
        <v>44205</v>
      </c>
      <c r="C19" t="s">
        <v>247</v>
      </c>
      <c r="D19" s="49">
        <v>7</v>
      </c>
      <c r="E19" t="s">
        <v>236</v>
      </c>
      <c r="F19" t="str">
        <f t="shared" si="0"/>
        <v>Shawn</v>
      </c>
      <c r="G19" s="47">
        <f t="shared" si="1"/>
        <v>525</v>
      </c>
      <c r="H19" s="47">
        <f t="shared" si="2"/>
        <v>36.75</v>
      </c>
    </row>
    <row r="20" spans="1:8" x14ac:dyDescent="0.3">
      <c r="A20" t="s">
        <v>242</v>
      </c>
      <c r="B20" s="11">
        <v>44205</v>
      </c>
      <c r="C20" t="s">
        <v>247</v>
      </c>
      <c r="D20" s="13">
        <v>7</v>
      </c>
      <c r="E20" t="s">
        <v>236</v>
      </c>
      <c r="F20" t="str">
        <f t="shared" si="0"/>
        <v>Shawn</v>
      </c>
      <c r="G20" s="47">
        <f t="shared" si="1"/>
        <v>525</v>
      </c>
      <c r="H20" s="47">
        <f t="shared" si="2"/>
        <v>36.75</v>
      </c>
    </row>
    <row r="21" spans="1:8" x14ac:dyDescent="0.3">
      <c r="A21" t="s">
        <v>242</v>
      </c>
      <c r="B21" s="11">
        <v>44205</v>
      </c>
      <c r="C21" t="s">
        <v>246</v>
      </c>
      <c r="D21" s="49">
        <v>10</v>
      </c>
      <c r="E21" t="s">
        <v>239</v>
      </c>
      <c r="F21" t="str">
        <f t="shared" si="0"/>
        <v>Shawn</v>
      </c>
      <c r="G21" s="47">
        <f t="shared" si="1"/>
        <v>900</v>
      </c>
      <c r="H21" s="47">
        <f t="shared" si="2"/>
        <v>63.000000000000007</v>
      </c>
    </row>
    <row r="22" spans="1:8" x14ac:dyDescent="0.3">
      <c r="A22" t="s">
        <v>242</v>
      </c>
      <c r="B22" s="11">
        <v>44206</v>
      </c>
      <c r="C22" t="s">
        <v>245</v>
      </c>
      <c r="D22" s="49">
        <v>4</v>
      </c>
      <c r="E22" t="s">
        <v>238</v>
      </c>
      <c r="F22" t="str">
        <f t="shared" si="0"/>
        <v>Shawn</v>
      </c>
      <c r="G22" s="47">
        <f t="shared" si="1"/>
        <v>280</v>
      </c>
      <c r="H22" s="47">
        <f t="shared" si="2"/>
        <v>19.600000000000001</v>
      </c>
    </row>
    <row r="23" spans="1:8" x14ac:dyDescent="0.3">
      <c r="A23" t="s">
        <v>242</v>
      </c>
      <c r="B23" s="11">
        <v>44206</v>
      </c>
      <c r="C23" t="s">
        <v>247</v>
      </c>
      <c r="D23" s="49">
        <v>9</v>
      </c>
      <c r="E23" t="s">
        <v>236</v>
      </c>
      <c r="F23" t="str">
        <f t="shared" si="0"/>
        <v>Shawn</v>
      </c>
      <c r="G23" s="47">
        <f t="shared" si="1"/>
        <v>675</v>
      </c>
      <c r="H23" s="47">
        <f t="shared" si="2"/>
        <v>47.250000000000007</v>
      </c>
    </row>
    <row r="24" spans="1:8" x14ac:dyDescent="0.3">
      <c r="A24" t="s">
        <v>242</v>
      </c>
      <c r="B24" s="11">
        <v>44207</v>
      </c>
      <c r="C24" t="s">
        <v>248</v>
      </c>
      <c r="D24" s="13">
        <v>9</v>
      </c>
      <c r="E24" t="s">
        <v>238</v>
      </c>
      <c r="F24" t="str">
        <f t="shared" si="0"/>
        <v>Shawn</v>
      </c>
      <c r="G24" s="47">
        <f t="shared" si="1"/>
        <v>630</v>
      </c>
      <c r="H24" s="47">
        <f t="shared" si="2"/>
        <v>44.1</v>
      </c>
    </row>
    <row r="25" spans="1:8" x14ac:dyDescent="0.3">
      <c r="A25" t="s">
        <v>242</v>
      </c>
      <c r="B25" s="11">
        <v>44207</v>
      </c>
      <c r="C25" t="s">
        <v>246</v>
      </c>
      <c r="D25" s="49">
        <v>4</v>
      </c>
      <c r="E25" t="s">
        <v>236</v>
      </c>
      <c r="F25" t="str">
        <f t="shared" si="0"/>
        <v>Shawn</v>
      </c>
      <c r="G25" s="47">
        <f t="shared" si="1"/>
        <v>300</v>
      </c>
      <c r="H25" s="47">
        <f t="shared" si="2"/>
        <v>21.000000000000004</v>
      </c>
    </row>
    <row r="26" spans="1:8" x14ac:dyDescent="0.3">
      <c r="A26" t="s">
        <v>242</v>
      </c>
      <c r="B26" s="11">
        <v>44208</v>
      </c>
      <c r="C26" t="s">
        <v>247</v>
      </c>
      <c r="D26" s="13">
        <v>5</v>
      </c>
      <c r="E26" t="s">
        <v>238</v>
      </c>
      <c r="F26" t="str">
        <f t="shared" si="0"/>
        <v>Shawn</v>
      </c>
      <c r="G26" s="47">
        <f t="shared" si="1"/>
        <v>350</v>
      </c>
      <c r="H26" s="47">
        <f t="shared" si="2"/>
        <v>24.500000000000004</v>
      </c>
    </row>
    <row r="27" spans="1:8" x14ac:dyDescent="0.3">
      <c r="A27" t="s">
        <v>242</v>
      </c>
      <c r="B27" s="11">
        <v>44209</v>
      </c>
      <c r="C27" t="s">
        <v>247</v>
      </c>
      <c r="D27" s="49">
        <v>3</v>
      </c>
      <c r="E27" t="s">
        <v>236</v>
      </c>
      <c r="F27" t="str">
        <f t="shared" si="0"/>
        <v>Shawn</v>
      </c>
      <c r="G27" s="47">
        <f t="shared" si="1"/>
        <v>225</v>
      </c>
      <c r="H27" s="47">
        <f t="shared" si="2"/>
        <v>15.750000000000002</v>
      </c>
    </row>
    <row r="28" spans="1:8" x14ac:dyDescent="0.3">
      <c r="A28" t="s">
        <v>242</v>
      </c>
      <c r="B28" s="11">
        <v>44209</v>
      </c>
      <c r="C28" t="s">
        <v>245</v>
      </c>
      <c r="D28" s="13">
        <v>3</v>
      </c>
      <c r="E28" t="s">
        <v>238</v>
      </c>
      <c r="F28" t="str">
        <f t="shared" si="0"/>
        <v>Shawn</v>
      </c>
      <c r="G28" s="47">
        <f t="shared" si="1"/>
        <v>210</v>
      </c>
      <c r="H28" s="47">
        <f t="shared" si="2"/>
        <v>14.700000000000001</v>
      </c>
    </row>
    <row r="29" spans="1:8" x14ac:dyDescent="0.3">
      <c r="A29" t="s">
        <v>241</v>
      </c>
      <c r="B29" s="11">
        <v>44210</v>
      </c>
      <c r="C29" t="s">
        <v>247</v>
      </c>
      <c r="D29" s="49">
        <v>10</v>
      </c>
      <c r="E29" t="s">
        <v>235</v>
      </c>
      <c r="F29" t="str">
        <f t="shared" si="0"/>
        <v>Fred</v>
      </c>
      <c r="G29" s="47">
        <f t="shared" si="1"/>
        <v>1440</v>
      </c>
      <c r="H29" s="47">
        <f t="shared" si="2"/>
        <v>100.80000000000001</v>
      </c>
    </row>
    <row r="30" spans="1:8" x14ac:dyDescent="0.3">
      <c r="A30" t="s">
        <v>242</v>
      </c>
      <c r="B30" s="11">
        <v>44211</v>
      </c>
      <c r="C30" t="s">
        <v>246</v>
      </c>
      <c r="D30" s="49">
        <v>6</v>
      </c>
      <c r="E30" t="s">
        <v>236</v>
      </c>
      <c r="F30" t="str">
        <f t="shared" si="0"/>
        <v>Shawn</v>
      </c>
      <c r="G30" s="47">
        <f t="shared" si="1"/>
        <v>450</v>
      </c>
      <c r="H30" s="47">
        <f t="shared" si="2"/>
        <v>31.500000000000004</v>
      </c>
    </row>
    <row r="31" spans="1:8" x14ac:dyDescent="0.3">
      <c r="A31" t="s">
        <v>243</v>
      </c>
      <c r="B31" s="11">
        <v>44211</v>
      </c>
      <c r="C31" t="s">
        <v>246</v>
      </c>
      <c r="D31" s="49">
        <v>3</v>
      </c>
      <c r="E31" t="s">
        <v>237</v>
      </c>
      <c r="F31" t="str">
        <f t="shared" si="0"/>
        <v>Tracy</v>
      </c>
      <c r="G31" s="47">
        <f t="shared" si="1"/>
        <v>280.5</v>
      </c>
      <c r="H31" s="47">
        <f t="shared" si="2"/>
        <v>19.635000000000002</v>
      </c>
    </row>
    <row r="32" spans="1:8" x14ac:dyDescent="0.3">
      <c r="A32" t="s">
        <v>251</v>
      </c>
      <c r="B32" s="11">
        <v>44211</v>
      </c>
      <c r="C32" t="s">
        <v>246</v>
      </c>
      <c r="D32" s="13">
        <v>8</v>
      </c>
      <c r="E32" t="s">
        <v>237</v>
      </c>
      <c r="F32" t="str">
        <f t="shared" si="0"/>
        <v>Fred</v>
      </c>
      <c r="G32" s="47">
        <f t="shared" si="1"/>
        <v>816</v>
      </c>
      <c r="H32" s="47">
        <f t="shared" si="2"/>
        <v>57.120000000000005</v>
      </c>
    </row>
    <row r="33" spans="1:8" x14ac:dyDescent="0.3">
      <c r="A33" t="s">
        <v>243</v>
      </c>
      <c r="B33" s="11">
        <v>44211</v>
      </c>
      <c r="C33" t="s">
        <v>246</v>
      </c>
      <c r="D33" s="49">
        <v>6</v>
      </c>
      <c r="E33" t="s">
        <v>239</v>
      </c>
      <c r="F33" t="str">
        <f t="shared" si="0"/>
        <v>Tracy</v>
      </c>
      <c r="G33" s="47">
        <f t="shared" si="1"/>
        <v>594</v>
      </c>
      <c r="H33" s="47">
        <f t="shared" si="2"/>
        <v>41.580000000000005</v>
      </c>
    </row>
    <row r="34" spans="1:8" x14ac:dyDescent="0.3">
      <c r="A34" t="s">
        <v>240</v>
      </c>
      <c r="B34" s="11">
        <v>44213</v>
      </c>
      <c r="C34" t="s">
        <v>247</v>
      </c>
      <c r="D34" s="13">
        <v>8</v>
      </c>
      <c r="E34" t="s">
        <v>235</v>
      </c>
      <c r="F34" t="str">
        <f t="shared" si="0"/>
        <v>Tracy</v>
      </c>
      <c r="G34" s="47">
        <f t="shared" si="1"/>
        <v>864</v>
      </c>
      <c r="H34" s="47">
        <f t="shared" si="2"/>
        <v>60.480000000000004</v>
      </c>
    </row>
    <row r="35" spans="1:8" x14ac:dyDescent="0.3">
      <c r="A35" t="s">
        <v>251</v>
      </c>
      <c r="B35" s="11">
        <v>44213</v>
      </c>
      <c r="C35" t="s">
        <v>246</v>
      </c>
      <c r="D35" s="13">
        <v>2</v>
      </c>
      <c r="E35" t="s">
        <v>236</v>
      </c>
      <c r="F35" t="str">
        <f t="shared" si="0"/>
        <v>Fred</v>
      </c>
      <c r="G35" s="47">
        <f t="shared" si="1"/>
        <v>180</v>
      </c>
      <c r="H35" s="47">
        <f t="shared" si="2"/>
        <v>12.600000000000001</v>
      </c>
    </row>
    <row r="36" spans="1:8" x14ac:dyDescent="0.3">
      <c r="A36" t="s">
        <v>251</v>
      </c>
      <c r="B36" s="11">
        <v>44215</v>
      </c>
      <c r="C36" t="s">
        <v>247</v>
      </c>
      <c r="D36" s="13">
        <v>2</v>
      </c>
      <c r="E36" t="s">
        <v>235</v>
      </c>
      <c r="F36" t="str">
        <f t="shared" si="0"/>
        <v>Fred</v>
      </c>
      <c r="G36" s="47">
        <f t="shared" si="1"/>
        <v>288</v>
      </c>
      <c r="H36" s="47">
        <f t="shared" si="2"/>
        <v>20.160000000000004</v>
      </c>
    </row>
    <row r="37" spans="1:8" x14ac:dyDescent="0.3">
      <c r="A37" t="s">
        <v>242</v>
      </c>
      <c r="B37" s="11">
        <v>44215</v>
      </c>
      <c r="C37" t="s">
        <v>245</v>
      </c>
      <c r="D37" s="49">
        <v>7</v>
      </c>
      <c r="E37" t="s">
        <v>239</v>
      </c>
      <c r="F37" t="str">
        <f t="shared" si="0"/>
        <v>Shawn</v>
      </c>
      <c r="G37" s="47">
        <f t="shared" si="1"/>
        <v>630</v>
      </c>
      <c r="H37" s="47">
        <f t="shared" si="2"/>
        <v>44.1</v>
      </c>
    </row>
    <row r="38" spans="1:8" x14ac:dyDescent="0.3">
      <c r="A38" t="s">
        <v>240</v>
      </c>
      <c r="B38" s="11">
        <v>44215</v>
      </c>
      <c r="C38" t="s">
        <v>246</v>
      </c>
      <c r="D38" s="49">
        <v>8</v>
      </c>
      <c r="E38" t="s">
        <v>236</v>
      </c>
      <c r="F38" t="str">
        <f t="shared" si="0"/>
        <v>Tracy</v>
      </c>
      <c r="G38" s="47">
        <f t="shared" si="1"/>
        <v>540</v>
      </c>
      <c r="H38" s="47">
        <f t="shared" si="2"/>
        <v>37.800000000000004</v>
      </c>
    </row>
    <row r="39" spans="1:8" x14ac:dyDescent="0.3">
      <c r="A39" t="s">
        <v>242</v>
      </c>
      <c r="B39" s="11">
        <v>44216</v>
      </c>
      <c r="C39" t="s">
        <v>248</v>
      </c>
      <c r="D39" s="13">
        <v>3</v>
      </c>
      <c r="E39" t="s">
        <v>235</v>
      </c>
      <c r="F39" t="str">
        <f t="shared" si="0"/>
        <v>Shawn</v>
      </c>
      <c r="G39" s="47">
        <f t="shared" si="1"/>
        <v>360</v>
      </c>
      <c r="H39" s="47">
        <f t="shared" si="2"/>
        <v>25.200000000000003</v>
      </c>
    </row>
    <row r="40" spans="1:8" x14ac:dyDescent="0.3">
      <c r="A40" t="s">
        <v>242</v>
      </c>
      <c r="B40" s="11">
        <v>44217</v>
      </c>
      <c r="C40" t="s">
        <v>247</v>
      </c>
      <c r="D40" s="49">
        <v>2</v>
      </c>
      <c r="E40" t="s">
        <v>235</v>
      </c>
      <c r="F40" t="str">
        <f t="shared" si="0"/>
        <v>Shawn</v>
      </c>
      <c r="G40" s="47">
        <f t="shared" si="1"/>
        <v>240</v>
      </c>
      <c r="H40" s="47">
        <f t="shared" si="2"/>
        <v>16.8</v>
      </c>
    </row>
    <row r="41" spans="1:8" x14ac:dyDescent="0.3">
      <c r="A41" t="s">
        <v>251</v>
      </c>
      <c r="B41" s="11">
        <v>44217</v>
      </c>
      <c r="C41" t="s">
        <v>245</v>
      </c>
      <c r="D41" s="49">
        <v>8</v>
      </c>
      <c r="E41" t="s">
        <v>237</v>
      </c>
      <c r="F41" t="str">
        <f t="shared" si="0"/>
        <v>Fred</v>
      </c>
      <c r="G41" s="47">
        <f t="shared" si="1"/>
        <v>816</v>
      </c>
      <c r="H41" s="47">
        <f t="shared" si="2"/>
        <v>57.120000000000005</v>
      </c>
    </row>
    <row r="42" spans="1:8" x14ac:dyDescent="0.3">
      <c r="A42" t="s">
        <v>243</v>
      </c>
      <c r="B42" s="11">
        <v>44217</v>
      </c>
      <c r="C42" t="s">
        <v>246</v>
      </c>
      <c r="D42" s="49">
        <v>5</v>
      </c>
      <c r="E42" t="s">
        <v>236</v>
      </c>
      <c r="F42" t="str">
        <f t="shared" si="0"/>
        <v>Tracy</v>
      </c>
      <c r="G42" s="47">
        <f t="shared" si="1"/>
        <v>412.50000000000006</v>
      </c>
      <c r="H42" s="47">
        <f t="shared" si="2"/>
        <v>28.875000000000007</v>
      </c>
    </row>
    <row r="43" spans="1:8" x14ac:dyDescent="0.3">
      <c r="A43" t="s">
        <v>242</v>
      </c>
      <c r="B43" s="11">
        <v>44219</v>
      </c>
      <c r="C43" t="s">
        <v>247</v>
      </c>
      <c r="D43" s="49">
        <v>8</v>
      </c>
      <c r="E43" t="s">
        <v>237</v>
      </c>
      <c r="F43" t="str">
        <f t="shared" si="0"/>
        <v>Shawn</v>
      </c>
      <c r="G43" s="47">
        <f t="shared" si="1"/>
        <v>680</v>
      </c>
      <c r="H43" s="47">
        <f t="shared" si="2"/>
        <v>47.6</v>
      </c>
    </row>
    <row r="44" spans="1:8" x14ac:dyDescent="0.3">
      <c r="A44" t="s">
        <v>242</v>
      </c>
      <c r="B44" s="11">
        <v>44219</v>
      </c>
      <c r="C44" t="s">
        <v>248</v>
      </c>
      <c r="D44" s="49">
        <v>6</v>
      </c>
      <c r="E44" t="s">
        <v>235</v>
      </c>
      <c r="F44" t="str">
        <f t="shared" si="0"/>
        <v>Shawn</v>
      </c>
      <c r="G44" s="47">
        <f t="shared" si="1"/>
        <v>720</v>
      </c>
      <c r="H44" s="47">
        <f t="shared" si="2"/>
        <v>50.400000000000006</v>
      </c>
    </row>
    <row r="45" spans="1:8" x14ac:dyDescent="0.3">
      <c r="A45" t="s">
        <v>243</v>
      </c>
      <c r="B45" s="11">
        <v>44219</v>
      </c>
      <c r="C45" t="s">
        <v>246</v>
      </c>
      <c r="D45" s="49">
        <v>10</v>
      </c>
      <c r="E45" t="s">
        <v>236</v>
      </c>
      <c r="F45" t="str">
        <f t="shared" si="0"/>
        <v>Tracy</v>
      </c>
      <c r="G45" s="47">
        <f t="shared" si="1"/>
        <v>825.00000000000011</v>
      </c>
      <c r="H45" s="47">
        <f t="shared" si="2"/>
        <v>57.750000000000014</v>
      </c>
    </row>
    <row r="46" spans="1:8" x14ac:dyDescent="0.3">
      <c r="A46" t="s">
        <v>241</v>
      </c>
      <c r="B46" s="11">
        <v>44219</v>
      </c>
      <c r="C46" t="s">
        <v>247</v>
      </c>
      <c r="D46" s="49">
        <v>4</v>
      </c>
      <c r="E46" t="s">
        <v>235</v>
      </c>
      <c r="F46" t="str">
        <f t="shared" si="0"/>
        <v>Fred</v>
      </c>
      <c r="G46" s="47">
        <f t="shared" si="1"/>
        <v>576</v>
      </c>
      <c r="H46" s="47">
        <f t="shared" si="2"/>
        <v>40.320000000000007</v>
      </c>
    </row>
    <row r="47" spans="1:8" x14ac:dyDescent="0.3">
      <c r="A47" t="s">
        <v>241</v>
      </c>
      <c r="B47" s="11">
        <v>44220</v>
      </c>
      <c r="C47" t="s">
        <v>247</v>
      </c>
      <c r="D47" s="49">
        <v>4</v>
      </c>
      <c r="E47" t="s">
        <v>236</v>
      </c>
      <c r="F47" t="str">
        <f t="shared" si="0"/>
        <v>Fred</v>
      </c>
      <c r="G47" s="47">
        <f t="shared" si="1"/>
        <v>360</v>
      </c>
      <c r="H47" s="47">
        <f t="shared" si="2"/>
        <v>25.200000000000003</v>
      </c>
    </row>
    <row r="48" spans="1:8" x14ac:dyDescent="0.3">
      <c r="A48" t="s">
        <v>242</v>
      </c>
      <c r="B48" s="11">
        <v>44220</v>
      </c>
      <c r="C48" t="s">
        <v>245</v>
      </c>
      <c r="D48" s="49">
        <v>5</v>
      </c>
      <c r="E48" t="s">
        <v>237</v>
      </c>
      <c r="F48" t="str">
        <f t="shared" si="0"/>
        <v>Shawn</v>
      </c>
      <c r="G48" s="47">
        <f t="shared" si="1"/>
        <v>425</v>
      </c>
      <c r="H48" s="47">
        <f t="shared" si="2"/>
        <v>29.750000000000004</v>
      </c>
    </row>
    <row r="49" spans="1:8" x14ac:dyDescent="0.3">
      <c r="A49" t="s">
        <v>241</v>
      </c>
      <c r="B49" s="11">
        <v>44220</v>
      </c>
      <c r="C49" t="s">
        <v>246</v>
      </c>
      <c r="D49" s="13">
        <v>9</v>
      </c>
      <c r="E49" t="s">
        <v>237</v>
      </c>
      <c r="F49" t="str">
        <f t="shared" si="0"/>
        <v>Fred</v>
      </c>
      <c r="G49" s="47">
        <f t="shared" si="1"/>
        <v>918</v>
      </c>
      <c r="H49" s="47">
        <f t="shared" si="2"/>
        <v>64.260000000000005</v>
      </c>
    </row>
    <row r="50" spans="1:8" x14ac:dyDescent="0.3">
      <c r="A50" t="s">
        <v>241</v>
      </c>
      <c r="B50" s="11">
        <v>44221</v>
      </c>
      <c r="C50" t="s">
        <v>247</v>
      </c>
      <c r="D50" s="49">
        <v>2</v>
      </c>
      <c r="E50" t="s">
        <v>238</v>
      </c>
      <c r="F50" t="str">
        <f t="shared" si="0"/>
        <v>Fred</v>
      </c>
      <c r="G50" s="47">
        <f t="shared" si="1"/>
        <v>168</v>
      </c>
      <c r="H50" s="47">
        <f t="shared" si="2"/>
        <v>11.760000000000002</v>
      </c>
    </row>
    <row r="51" spans="1:8" x14ac:dyDescent="0.3">
      <c r="A51" t="s">
        <v>241</v>
      </c>
      <c r="B51" s="11">
        <v>44221</v>
      </c>
      <c r="C51" t="s">
        <v>245</v>
      </c>
      <c r="D51" s="13">
        <v>10</v>
      </c>
      <c r="E51" t="s">
        <v>236</v>
      </c>
      <c r="F51" t="str">
        <f t="shared" si="0"/>
        <v>Fred</v>
      </c>
      <c r="G51" s="47">
        <f t="shared" si="1"/>
        <v>900</v>
      </c>
      <c r="H51" s="47">
        <f t="shared" si="2"/>
        <v>63.000000000000007</v>
      </c>
    </row>
    <row r="52" spans="1:8" x14ac:dyDescent="0.3">
      <c r="A52" t="s">
        <v>251</v>
      </c>
      <c r="B52" s="11">
        <v>44222</v>
      </c>
      <c r="C52" t="s">
        <v>245</v>
      </c>
      <c r="D52" s="49">
        <v>9</v>
      </c>
      <c r="E52" t="s">
        <v>236</v>
      </c>
      <c r="F52" t="str">
        <f t="shared" si="0"/>
        <v>Fred</v>
      </c>
      <c r="G52" s="47">
        <f t="shared" si="1"/>
        <v>810</v>
      </c>
      <c r="H52" s="47">
        <f t="shared" si="2"/>
        <v>56.7</v>
      </c>
    </row>
    <row r="53" spans="1:8" x14ac:dyDescent="0.3">
      <c r="A53" t="s">
        <v>241</v>
      </c>
      <c r="B53" s="11">
        <v>44222</v>
      </c>
      <c r="C53" t="s">
        <v>247</v>
      </c>
      <c r="D53" s="13">
        <v>5</v>
      </c>
      <c r="E53" t="s">
        <v>235</v>
      </c>
      <c r="F53" t="str">
        <f t="shared" si="0"/>
        <v>Fred</v>
      </c>
      <c r="G53" s="47">
        <f t="shared" si="1"/>
        <v>720</v>
      </c>
      <c r="H53" s="47">
        <f t="shared" si="2"/>
        <v>50.400000000000006</v>
      </c>
    </row>
    <row r="54" spans="1:8" x14ac:dyDescent="0.3">
      <c r="A54" t="s">
        <v>251</v>
      </c>
      <c r="B54" s="11">
        <v>44223</v>
      </c>
      <c r="C54" t="s">
        <v>245</v>
      </c>
      <c r="D54" s="49">
        <v>4</v>
      </c>
      <c r="E54" t="s">
        <v>235</v>
      </c>
      <c r="F54" t="str">
        <f t="shared" si="0"/>
        <v>Fred</v>
      </c>
      <c r="G54" s="47">
        <f t="shared" si="1"/>
        <v>576</v>
      </c>
      <c r="H54" s="47">
        <f t="shared" si="2"/>
        <v>40.320000000000007</v>
      </c>
    </row>
    <row r="55" spans="1:8" x14ac:dyDescent="0.3">
      <c r="A55" t="s">
        <v>251</v>
      </c>
      <c r="B55" s="11">
        <v>44224</v>
      </c>
      <c r="C55" t="s">
        <v>248</v>
      </c>
      <c r="D55" s="49">
        <v>3</v>
      </c>
      <c r="E55" t="s">
        <v>236</v>
      </c>
      <c r="F55" t="str">
        <f t="shared" si="0"/>
        <v>Fred</v>
      </c>
      <c r="G55" s="47">
        <f t="shared" si="1"/>
        <v>270</v>
      </c>
      <c r="H55" s="47">
        <f t="shared" si="2"/>
        <v>18.900000000000002</v>
      </c>
    </row>
    <row r="56" spans="1:8" x14ac:dyDescent="0.3">
      <c r="A56" t="s">
        <v>251</v>
      </c>
      <c r="B56" s="11">
        <v>44224</v>
      </c>
      <c r="C56" t="s">
        <v>248</v>
      </c>
      <c r="D56" s="49">
        <v>8</v>
      </c>
      <c r="E56" t="s">
        <v>235</v>
      </c>
      <c r="F56" t="str">
        <f t="shared" si="0"/>
        <v>Fred</v>
      </c>
      <c r="G56" s="47">
        <f t="shared" si="1"/>
        <v>1152</v>
      </c>
      <c r="H56" s="47">
        <f t="shared" si="2"/>
        <v>80.640000000000015</v>
      </c>
    </row>
    <row r="57" spans="1:8" x14ac:dyDescent="0.3">
      <c r="A57" t="s">
        <v>240</v>
      </c>
      <c r="B57" s="11">
        <v>44225</v>
      </c>
      <c r="C57" t="s">
        <v>246</v>
      </c>
      <c r="D57" s="49">
        <v>8</v>
      </c>
      <c r="E57" t="s">
        <v>235</v>
      </c>
      <c r="F57" t="str">
        <f t="shared" si="0"/>
        <v>Tracy</v>
      </c>
      <c r="G57" s="47">
        <f t="shared" si="1"/>
        <v>864</v>
      </c>
      <c r="H57" s="47">
        <f t="shared" si="2"/>
        <v>60.480000000000004</v>
      </c>
    </row>
    <row r="58" spans="1:8" x14ac:dyDescent="0.3">
      <c r="A58" t="s">
        <v>243</v>
      </c>
      <c r="B58" s="11">
        <v>44225</v>
      </c>
      <c r="C58" t="s">
        <v>246</v>
      </c>
      <c r="D58" s="49">
        <v>2</v>
      </c>
      <c r="E58" t="s">
        <v>237</v>
      </c>
      <c r="F58" t="str">
        <f t="shared" si="0"/>
        <v>Tracy</v>
      </c>
      <c r="G58" s="47">
        <f t="shared" si="1"/>
        <v>187.00000000000003</v>
      </c>
      <c r="H58" s="47">
        <f t="shared" si="2"/>
        <v>13.090000000000003</v>
      </c>
    </row>
    <row r="59" spans="1:8" x14ac:dyDescent="0.3">
      <c r="A59" t="s">
        <v>242</v>
      </c>
      <c r="B59" s="11">
        <v>44227</v>
      </c>
      <c r="C59" t="s">
        <v>247</v>
      </c>
      <c r="D59" s="49">
        <v>5</v>
      </c>
      <c r="E59" t="s">
        <v>235</v>
      </c>
      <c r="F59" t="str">
        <f t="shared" si="0"/>
        <v>Shawn</v>
      </c>
      <c r="G59" s="47">
        <f t="shared" si="1"/>
        <v>600</v>
      </c>
      <c r="H59" s="47">
        <f t="shared" si="2"/>
        <v>42.000000000000007</v>
      </c>
    </row>
    <row r="60" spans="1:8" x14ac:dyDescent="0.3">
      <c r="A60" t="s">
        <v>242</v>
      </c>
      <c r="B60" s="11">
        <v>44227</v>
      </c>
      <c r="C60" t="s">
        <v>247</v>
      </c>
      <c r="D60" s="49">
        <v>6</v>
      </c>
      <c r="E60" t="s">
        <v>236</v>
      </c>
      <c r="F60" t="str">
        <f t="shared" si="0"/>
        <v>Shawn</v>
      </c>
      <c r="G60" s="47">
        <f t="shared" si="1"/>
        <v>450</v>
      </c>
      <c r="H60" s="47">
        <f t="shared" si="2"/>
        <v>31.500000000000004</v>
      </c>
    </row>
    <row r="61" spans="1:8" x14ac:dyDescent="0.3">
      <c r="A61" t="s">
        <v>251</v>
      </c>
      <c r="B61" s="11">
        <v>44227</v>
      </c>
      <c r="C61" t="s">
        <v>246</v>
      </c>
      <c r="D61" s="49">
        <v>2</v>
      </c>
      <c r="E61" t="s">
        <v>236</v>
      </c>
      <c r="F61" t="str">
        <f t="shared" si="0"/>
        <v>Fred</v>
      </c>
      <c r="G61" s="47">
        <f t="shared" si="1"/>
        <v>180</v>
      </c>
      <c r="H61" s="47">
        <f t="shared" si="2"/>
        <v>12.600000000000001</v>
      </c>
    </row>
    <row r="62" spans="1:8" x14ac:dyDescent="0.3">
      <c r="A62" t="s">
        <v>242</v>
      </c>
      <c r="B62" s="11">
        <v>44228</v>
      </c>
      <c r="C62" t="s">
        <v>248</v>
      </c>
      <c r="D62" s="49">
        <v>3</v>
      </c>
      <c r="E62" t="s">
        <v>238</v>
      </c>
      <c r="F62" t="str">
        <f t="shared" si="0"/>
        <v>Shawn</v>
      </c>
      <c r="G62" s="47">
        <f t="shared" si="1"/>
        <v>210</v>
      </c>
      <c r="H62" s="47">
        <f t="shared" si="2"/>
        <v>14.700000000000001</v>
      </c>
    </row>
    <row r="63" spans="1:8" x14ac:dyDescent="0.3">
      <c r="A63" t="s">
        <v>251</v>
      </c>
      <c r="B63" s="11">
        <v>44229</v>
      </c>
      <c r="C63" t="s">
        <v>248</v>
      </c>
      <c r="D63" s="49">
        <v>2</v>
      </c>
      <c r="E63" t="s">
        <v>236</v>
      </c>
      <c r="F63" t="str">
        <f t="shared" si="0"/>
        <v>Fred</v>
      </c>
      <c r="G63" s="47">
        <f t="shared" si="1"/>
        <v>180</v>
      </c>
      <c r="H63" s="47">
        <f t="shared" si="2"/>
        <v>12.600000000000001</v>
      </c>
    </row>
    <row r="64" spans="1:8" x14ac:dyDescent="0.3">
      <c r="A64" t="s">
        <v>251</v>
      </c>
      <c r="B64" s="11">
        <v>44230</v>
      </c>
      <c r="C64" t="s">
        <v>247</v>
      </c>
      <c r="D64" s="49">
        <v>7</v>
      </c>
      <c r="E64" t="s">
        <v>236</v>
      </c>
      <c r="F64" t="str">
        <f t="shared" si="0"/>
        <v>Fred</v>
      </c>
      <c r="G64" s="47">
        <f t="shared" si="1"/>
        <v>630</v>
      </c>
      <c r="H64" s="47">
        <f t="shared" si="2"/>
        <v>44.1</v>
      </c>
    </row>
    <row r="65" spans="1:8" x14ac:dyDescent="0.3">
      <c r="A65" t="s">
        <v>242</v>
      </c>
      <c r="B65" s="11">
        <v>44231</v>
      </c>
      <c r="C65" t="s">
        <v>247</v>
      </c>
      <c r="D65" s="49">
        <v>1</v>
      </c>
      <c r="E65" t="s">
        <v>235</v>
      </c>
      <c r="F65" t="str">
        <f t="shared" si="0"/>
        <v>Shawn</v>
      </c>
      <c r="G65" s="47">
        <f t="shared" si="1"/>
        <v>120</v>
      </c>
      <c r="H65" s="47">
        <f t="shared" si="2"/>
        <v>8.4</v>
      </c>
    </row>
    <row r="66" spans="1:8" x14ac:dyDescent="0.3">
      <c r="A66" t="s">
        <v>242</v>
      </c>
      <c r="B66" s="11">
        <v>44231</v>
      </c>
      <c r="C66" t="s">
        <v>247</v>
      </c>
      <c r="D66" s="13">
        <v>3</v>
      </c>
      <c r="E66" t="s">
        <v>235</v>
      </c>
      <c r="F66" t="str">
        <f t="shared" ref="F66:F129" si="3">VLOOKUP(A66,tblProjectInfo,2,FALSE)</f>
        <v>Shawn</v>
      </c>
      <c r="G66" s="47">
        <f t="shared" ref="G66:G129" si="4">D66*VLOOKUP(E66,tblTypeInfo,2,FALSE)*VLOOKUP(A66,tblProjectInfo,3,FALSE)</f>
        <v>360</v>
      </c>
      <c r="H66" s="47">
        <f t="shared" ref="H66:H129" si="5">0.07*G66</f>
        <v>25.200000000000003</v>
      </c>
    </row>
    <row r="67" spans="1:8" x14ac:dyDescent="0.3">
      <c r="A67" t="s">
        <v>242</v>
      </c>
      <c r="B67" s="11">
        <v>44231</v>
      </c>
      <c r="C67" t="s">
        <v>248</v>
      </c>
      <c r="D67" s="49">
        <v>6</v>
      </c>
      <c r="E67" t="s">
        <v>235</v>
      </c>
      <c r="F67" t="str">
        <f t="shared" si="3"/>
        <v>Shawn</v>
      </c>
      <c r="G67" s="47">
        <f t="shared" si="4"/>
        <v>720</v>
      </c>
      <c r="H67" s="47">
        <f t="shared" si="5"/>
        <v>50.400000000000006</v>
      </c>
    </row>
    <row r="68" spans="1:8" x14ac:dyDescent="0.3">
      <c r="A68" t="s">
        <v>243</v>
      </c>
      <c r="B68" s="11">
        <v>44232</v>
      </c>
      <c r="C68" t="s">
        <v>246</v>
      </c>
      <c r="D68" s="13">
        <v>8</v>
      </c>
      <c r="E68" t="s">
        <v>235</v>
      </c>
      <c r="F68" t="str">
        <f t="shared" si="3"/>
        <v>Tracy</v>
      </c>
      <c r="G68" s="47">
        <f t="shared" si="4"/>
        <v>1056</v>
      </c>
      <c r="H68" s="47">
        <f t="shared" si="5"/>
        <v>73.92</v>
      </c>
    </row>
    <row r="69" spans="1:8" x14ac:dyDescent="0.3">
      <c r="A69" t="s">
        <v>251</v>
      </c>
      <c r="B69" s="11">
        <v>44232</v>
      </c>
      <c r="C69" t="s">
        <v>247</v>
      </c>
      <c r="D69" s="49">
        <v>6</v>
      </c>
      <c r="E69" t="s">
        <v>235</v>
      </c>
      <c r="F69" t="str">
        <f t="shared" si="3"/>
        <v>Fred</v>
      </c>
      <c r="G69" s="47">
        <f t="shared" si="4"/>
        <v>864</v>
      </c>
      <c r="H69" s="47">
        <f t="shared" si="5"/>
        <v>60.480000000000004</v>
      </c>
    </row>
    <row r="70" spans="1:8" x14ac:dyDescent="0.3">
      <c r="A70" t="s">
        <v>240</v>
      </c>
      <c r="B70" s="11">
        <v>44233</v>
      </c>
      <c r="C70" t="s">
        <v>246</v>
      </c>
      <c r="D70" s="49">
        <v>6</v>
      </c>
      <c r="E70" t="s">
        <v>236</v>
      </c>
      <c r="F70" t="str">
        <f t="shared" si="3"/>
        <v>Tracy</v>
      </c>
      <c r="G70" s="47">
        <f t="shared" si="4"/>
        <v>405</v>
      </c>
      <c r="H70" s="47">
        <f t="shared" si="5"/>
        <v>28.35</v>
      </c>
    </row>
    <row r="71" spans="1:8" x14ac:dyDescent="0.3">
      <c r="A71" t="s">
        <v>241</v>
      </c>
      <c r="B71" s="11">
        <v>44233</v>
      </c>
      <c r="C71" t="s">
        <v>247</v>
      </c>
      <c r="D71" s="49">
        <v>7</v>
      </c>
      <c r="E71" t="s">
        <v>236</v>
      </c>
      <c r="F71" t="str">
        <f t="shared" si="3"/>
        <v>Fred</v>
      </c>
      <c r="G71" s="47">
        <f t="shared" si="4"/>
        <v>630</v>
      </c>
      <c r="H71" s="47">
        <f t="shared" si="5"/>
        <v>44.1</v>
      </c>
    </row>
    <row r="72" spans="1:8" x14ac:dyDescent="0.3">
      <c r="A72" t="s">
        <v>241</v>
      </c>
      <c r="B72" s="11">
        <v>44234</v>
      </c>
      <c r="C72" t="s">
        <v>246</v>
      </c>
      <c r="D72" s="49">
        <v>3</v>
      </c>
      <c r="E72" t="s">
        <v>235</v>
      </c>
      <c r="F72" t="str">
        <f t="shared" si="3"/>
        <v>Fred</v>
      </c>
      <c r="G72" s="47">
        <f t="shared" si="4"/>
        <v>432</v>
      </c>
      <c r="H72" s="47">
        <f t="shared" si="5"/>
        <v>30.240000000000002</v>
      </c>
    </row>
    <row r="73" spans="1:8" x14ac:dyDescent="0.3">
      <c r="A73" t="s">
        <v>242</v>
      </c>
      <c r="B73" s="11">
        <v>44236</v>
      </c>
      <c r="C73" t="s">
        <v>245</v>
      </c>
      <c r="D73" s="49">
        <v>10</v>
      </c>
      <c r="E73" t="s">
        <v>238</v>
      </c>
      <c r="F73" t="str">
        <f t="shared" si="3"/>
        <v>Shawn</v>
      </c>
      <c r="G73" s="47">
        <f t="shared" si="4"/>
        <v>700</v>
      </c>
      <c r="H73" s="47">
        <f t="shared" si="5"/>
        <v>49.000000000000007</v>
      </c>
    </row>
    <row r="74" spans="1:8" x14ac:dyDescent="0.3">
      <c r="A74" t="s">
        <v>240</v>
      </c>
      <c r="B74" s="11">
        <v>44236</v>
      </c>
      <c r="C74" t="s">
        <v>246</v>
      </c>
      <c r="D74" s="49">
        <v>3</v>
      </c>
      <c r="E74" t="s">
        <v>235</v>
      </c>
      <c r="F74" t="str">
        <f t="shared" si="3"/>
        <v>Tracy</v>
      </c>
      <c r="G74" s="47">
        <f t="shared" si="4"/>
        <v>324</v>
      </c>
      <c r="H74" s="47">
        <f t="shared" si="5"/>
        <v>22.680000000000003</v>
      </c>
    </row>
    <row r="75" spans="1:8" x14ac:dyDescent="0.3">
      <c r="A75" t="s">
        <v>251</v>
      </c>
      <c r="B75" s="11">
        <v>44237</v>
      </c>
      <c r="C75" t="s">
        <v>245</v>
      </c>
      <c r="D75" s="13">
        <v>6</v>
      </c>
      <c r="E75" t="s">
        <v>237</v>
      </c>
      <c r="F75" t="str">
        <f t="shared" si="3"/>
        <v>Fred</v>
      </c>
      <c r="G75" s="47">
        <f t="shared" si="4"/>
        <v>612</v>
      </c>
      <c r="H75" s="47">
        <f t="shared" si="5"/>
        <v>42.84</v>
      </c>
    </row>
    <row r="76" spans="1:8" x14ac:dyDescent="0.3">
      <c r="A76" t="s">
        <v>241</v>
      </c>
      <c r="B76" s="11">
        <v>44237</v>
      </c>
      <c r="C76" t="s">
        <v>247</v>
      </c>
      <c r="D76" s="49">
        <v>1</v>
      </c>
      <c r="E76" t="s">
        <v>235</v>
      </c>
      <c r="F76" t="str">
        <f t="shared" si="3"/>
        <v>Fred</v>
      </c>
      <c r="G76" s="47">
        <f t="shared" si="4"/>
        <v>144</v>
      </c>
      <c r="H76" s="47">
        <f t="shared" si="5"/>
        <v>10.080000000000002</v>
      </c>
    </row>
    <row r="77" spans="1:8" x14ac:dyDescent="0.3">
      <c r="A77" t="s">
        <v>251</v>
      </c>
      <c r="B77" s="11">
        <v>44238</v>
      </c>
      <c r="C77" t="s">
        <v>246</v>
      </c>
      <c r="D77" s="49">
        <v>10</v>
      </c>
      <c r="E77" t="s">
        <v>236</v>
      </c>
      <c r="F77" t="str">
        <f t="shared" si="3"/>
        <v>Fred</v>
      </c>
      <c r="G77" s="47">
        <f t="shared" si="4"/>
        <v>900</v>
      </c>
      <c r="H77" s="47">
        <f t="shared" si="5"/>
        <v>63.000000000000007</v>
      </c>
    </row>
    <row r="78" spans="1:8" x14ac:dyDescent="0.3">
      <c r="A78" t="s">
        <v>242</v>
      </c>
      <c r="B78" s="11">
        <v>44238</v>
      </c>
      <c r="C78" t="s">
        <v>247</v>
      </c>
      <c r="D78" s="49">
        <v>6</v>
      </c>
      <c r="E78" t="s">
        <v>236</v>
      </c>
      <c r="F78" t="str">
        <f t="shared" si="3"/>
        <v>Shawn</v>
      </c>
      <c r="G78" s="47">
        <f t="shared" si="4"/>
        <v>450</v>
      </c>
      <c r="H78" s="47">
        <f t="shared" si="5"/>
        <v>31.500000000000004</v>
      </c>
    </row>
    <row r="79" spans="1:8" x14ac:dyDescent="0.3">
      <c r="A79" t="s">
        <v>242</v>
      </c>
      <c r="B79" s="11">
        <v>44239</v>
      </c>
      <c r="C79" t="s">
        <v>247</v>
      </c>
      <c r="D79" s="49">
        <v>3</v>
      </c>
      <c r="E79" t="s">
        <v>237</v>
      </c>
      <c r="F79" t="str">
        <f t="shared" si="3"/>
        <v>Shawn</v>
      </c>
      <c r="G79" s="47">
        <f t="shared" si="4"/>
        <v>255</v>
      </c>
      <c r="H79" s="47">
        <f t="shared" si="5"/>
        <v>17.850000000000001</v>
      </c>
    </row>
    <row r="80" spans="1:8" x14ac:dyDescent="0.3">
      <c r="A80" t="s">
        <v>243</v>
      </c>
      <c r="B80" s="11">
        <v>44240</v>
      </c>
      <c r="C80" t="s">
        <v>246</v>
      </c>
      <c r="D80" s="49">
        <v>7</v>
      </c>
      <c r="E80" t="s">
        <v>235</v>
      </c>
      <c r="F80" t="str">
        <f t="shared" si="3"/>
        <v>Tracy</v>
      </c>
      <c r="G80" s="47">
        <f t="shared" si="4"/>
        <v>924.00000000000011</v>
      </c>
      <c r="H80" s="47">
        <f t="shared" si="5"/>
        <v>64.680000000000021</v>
      </c>
    </row>
    <row r="81" spans="1:8" x14ac:dyDescent="0.3">
      <c r="A81" t="s">
        <v>241</v>
      </c>
      <c r="B81" s="11">
        <v>44241</v>
      </c>
      <c r="C81" t="s">
        <v>245</v>
      </c>
      <c r="D81" s="13">
        <v>8</v>
      </c>
      <c r="E81" t="s">
        <v>239</v>
      </c>
      <c r="F81" t="str">
        <f t="shared" si="3"/>
        <v>Fred</v>
      </c>
      <c r="G81" s="47">
        <f t="shared" si="4"/>
        <v>864</v>
      </c>
      <c r="H81" s="47">
        <f t="shared" si="5"/>
        <v>60.480000000000004</v>
      </c>
    </row>
    <row r="82" spans="1:8" x14ac:dyDescent="0.3">
      <c r="A82" t="s">
        <v>241</v>
      </c>
      <c r="B82" s="11">
        <v>44242</v>
      </c>
      <c r="C82" t="s">
        <v>247</v>
      </c>
      <c r="D82" s="13">
        <v>10</v>
      </c>
      <c r="E82" t="s">
        <v>237</v>
      </c>
      <c r="F82" t="str">
        <f t="shared" si="3"/>
        <v>Fred</v>
      </c>
      <c r="G82" s="47">
        <f t="shared" si="4"/>
        <v>1020</v>
      </c>
      <c r="H82" s="47">
        <f t="shared" si="5"/>
        <v>71.400000000000006</v>
      </c>
    </row>
    <row r="83" spans="1:8" x14ac:dyDescent="0.3">
      <c r="A83" t="s">
        <v>251</v>
      </c>
      <c r="B83" s="11">
        <v>44242</v>
      </c>
      <c r="C83" t="s">
        <v>248</v>
      </c>
      <c r="D83" s="49">
        <v>6</v>
      </c>
      <c r="E83" t="s">
        <v>238</v>
      </c>
      <c r="F83" t="str">
        <f t="shared" si="3"/>
        <v>Fred</v>
      </c>
      <c r="G83" s="47">
        <f t="shared" si="4"/>
        <v>504</v>
      </c>
      <c r="H83" s="47">
        <f t="shared" si="5"/>
        <v>35.28</v>
      </c>
    </row>
    <row r="84" spans="1:8" x14ac:dyDescent="0.3">
      <c r="A84" t="s">
        <v>251</v>
      </c>
      <c r="B84" s="11">
        <v>44243</v>
      </c>
      <c r="C84" t="s">
        <v>247</v>
      </c>
      <c r="D84" s="49">
        <v>8</v>
      </c>
      <c r="E84" t="s">
        <v>235</v>
      </c>
      <c r="F84" t="str">
        <f t="shared" si="3"/>
        <v>Fred</v>
      </c>
      <c r="G84" s="47">
        <f t="shared" si="4"/>
        <v>1152</v>
      </c>
      <c r="H84" s="47">
        <f t="shared" si="5"/>
        <v>80.640000000000015</v>
      </c>
    </row>
    <row r="85" spans="1:8" x14ac:dyDescent="0.3">
      <c r="A85" t="s">
        <v>241</v>
      </c>
      <c r="B85" s="11">
        <v>44243</v>
      </c>
      <c r="C85" t="s">
        <v>246</v>
      </c>
      <c r="D85" s="49">
        <v>7</v>
      </c>
      <c r="E85" t="s">
        <v>238</v>
      </c>
      <c r="F85" t="str">
        <f t="shared" si="3"/>
        <v>Fred</v>
      </c>
      <c r="G85" s="47">
        <f t="shared" si="4"/>
        <v>588</v>
      </c>
      <c r="H85" s="47">
        <f t="shared" si="5"/>
        <v>41.160000000000004</v>
      </c>
    </row>
    <row r="86" spans="1:8" x14ac:dyDescent="0.3">
      <c r="A86" t="s">
        <v>241</v>
      </c>
      <c r="B86" s="11">
        <v>44244</v>
      </c>
      <c r="C86" t="s">
        <v>246</v>
      </c>
      <c r="D86" s="49">
        <v>4</v>
      </c>
      <c r="E86" t="s">
        <v>236</v>
      </c>
      <c r="F86" t="str">
        <f t="shared" si="3"/>
        <v>Fred</v>
      </c>
      <c r="G86" s="47">
        <f t="shared" si="4"/>
        <v>360</v>
      </c>
      <c r="H86" s="47">
        <f t="shared" si="5"/>
        <v>25.200000000000003</v>
      </c>
    </row>
    <row r="87" spans="1:8" x14ac:dyDescent="0.3">
      <c r="A87" t="s">
        <v>240</v>
      </c>
      <c r="B87" s="11">
        <v>44246</v>
      </c>
      <c r="C87" t="s">
        <v>246</v>
      </c>
      <c r="D87" s="49">
        <v>8</v>
      </c>
      <c r="E87" t="s">
        <v>239</v>
      </c>
      <c r="F87" t="str">
        <f t="shared" si="3"/>
        <v>Tracy</v>
      </c>
      <c r="G87" s="47">
        <f t="shared" si="4"/>
        <v>648</v>
      </c>
      <c r="H87" s="47">
        <f t="shared" si="5"/>
        <v>45.360000000000007</v>
      </c>
    </row>
    <row r="88" spans="1:8" x14ac:dyDescent="0.3">
      <c r="A88" t="s">
        <v>251</v>
      </c>
      <c r="B88" s="11">
        <v>44247</v>
      </c>
      <c r="C88" t="s">
        <v>247</v>
      </c>
      <c r="D88" s="49">
        <v>10</v>
      </c>
      <c r="E88" t="s">
        <v>235</v>
      </c>
      <c r="F88" t="str">
        <f t="shared" si="3"/>
        <v>Fred</v>
      </c>
      <c r="G88" s="47">
        <f t="shared" si="4"/>
        <v>1440</v>
      </c>
      <c r="H88" s="47">
        <f t="shared" si="5"/>
        <v>100.80000000000001</v>
      </c>
    </row>
    <row r="89" spans="1:8" x14ac:dyDescent="0.3">
      <c r="A89" t="s">
        <v>242</v>
      </c>
      <c r="B89" s="11">
        <v>44248</v>
      </c>
      <c r="C89" t="s">
        <v>246</v>
      </c>
      <c r="D89" s="13">
        <v>9</v>
      </c>
      <c r="E89" t="s">
        <v>235</v>
      </c>
      <c r="F89" t="str">
        <f t="shared" si="3"/>
        <v>Shawn</v>
      </c>
      <c r="G89" s="47">
        <f t="shared" si="4"/>
        <v>1080</v>
      </c>
      <c r="H89" s="47">
        <f t="shared" si="5"/>
        <v>75.600000000000009</v>
      </c>
    </row>
    <row r="90" spans="1:8" x14ac:dyDescent="0.3">
      <c r="A90" t="s">
        <v>251</v>
      </c>
      <c r="B90" s="11">
        <v>44248</v>
      </c>
      <c r="C90" t="s">
        <v>248</v>
      </c>
      <c r="D90" s="13">
        <v>8</v>
      </c>
      <c r="E90" t="s">
        <v>235</v>
      </c>
      <c r="F90" t="str">
        <f t="shared" si="3"/>
        <v>Fred</v>
      </c>
      <c r="G90" s="47">
        <f t="shared" si="4"/>
        <v>1152</v>
      </c>
      <c r="H90" s="47">
        <f t="shared" si="5"/>
        <v>80.640000000000015</v>
      </c>
    </row>
    <row r="91" spans="1:8" x14ac:dyDescent="0.3">
      <c r="A91" t="s">
        <v>242</v>
      </c>
      <c r="B91" s="11">
        <v>44249</v>
      </c>
      <c r="C91" t="s">
        <v>247</v>
      </c>
      <c r="D91" s="13">
        <v>3</v>
      </c>
      <c r="E91" t="s">
        <v>236</v>
      </c>
      <c r="F91" t="str">
        <f t="shared" si="3"/>
        <v>Shawn</v>
      </c>
      <c r="G91" s="47">
        <f t="shared" si="4"/>
        <v>225</v>
      </c>
      <c r="H91" s="47">
        <f t="shared" si="5"/>
        <v>15.750000000000002</v>
      </c>
    </row>
    <row r="92" spans="1:8" x14ac:dyDescent="0.3">
      <c r="A92" t="s">
        <v>240</v>
      </c>
      <c r="B92" s="11">
        <v>44250</v>
      </c>
      <c r="C92" t="s">
        <v>246</v>
      </c>
      <c r="D92" s="13">
        <v>4</v>
      </c>
      <c r="E92" t="s">
        <v>235</v>
      </c>
      <c r="F92" t="str">
        <f t="shared" si="3"/>
        <v>Tracy</v>
      </c>
      <c r="G92" s="47">
        <f t="shared" si="4"/>
        <v>432</v>
      </c>
      <c r="H92" s="47">
        <f t="shared" si="5"/>
        <v>30.240000000000002</v>
      </c>
    </row>
    <row r="93" spans="1:8" x14ac:dyDescent="0.3">
      <c r="A93" t="s">
        <v>242</v>
      </c>
      <c r="B93" s="11">
        <v>44251</v>
      </c>
      <c r="C93" t="s">
        <v>245</v>
      </c>
      <c r="D93" s="49">
        <v>9</v>
      </c>
      <c r="E93" t="s">
        <v>238</v>
      </c>
      <c r="F93" t="str">
        <f t="shared" si="3"/>
        <v>Shawn</v>
      </c>
      <c r="G93" s="47">
        <f t="shared" si="4"/>
        <v>630</v>
      </c>
      <c r="H93" s="47">
        <f t="shared" si="5"/>
        <v>44.1</v>
      </c>
    </row>
    <row r="94" spans="1:8" x14ac:dyDescent="0.3">
      <c r="A94" t="s">
        <v>251</v>
      </c>
      <c r="B94" s="11">
        <v>44251</v>
      </c>
      <c r="C94" t="s">
        <v>245</v>
      </c>
      <c r="D94" s="49">
        <v>9</v>
      </c>
      <c r="E94" t="s">
        <v>235</v>
      </c>
      <c r="F94" t="str">
        <f t="shared" si="3"/>
        <v>Fred</v>
      </c>
      <c r="G94" s="47">
        <f t="shared" si="4"/>
        <v>1296</v>
      </c>
      <c r="H94" s="47">
        <f t="shared" si="5"/>
        <v>90.720000000000013</v>
      </c>
    </row>
    <row r="95" spans="1:8" x14ac:dyDescent="0.3">
      <c r="A95" t="s">
        <v>243</v>
      </c>
      <c r="B95" s="11">
        <v>44251</v>
      </c>
      <c r="C95" t="s">
        <v>248</v>
      </c>
      <c r="D95" s="13">
        <v>5</v>
      </c>
      <c r="E95" t="s">
        <v>237</v>
      </c>
      <c r="F95" t="str">
        <f t="shared" si="3"/>
        <v>Tracy</v>
      </c>
      <c r="G95" s="47">
        <f t="shared" si="4"/>
        <v>467.50000000000006</v>
      </c>
      <c r="H95" s="47">
        <f t="shared" si="5"/>
        <v>32.725000000000009</v>
      </c>
    </row>
    <row r="96" spans="1:8" x14ac:dyDescent="0.3">
      <c r="A96" t="s">
        <v>242</v>
      </c>
      <c r="B96" s="11">
        <v>44251</v>
      </c>
      <c r="C96" t="s">
        <v>246</v>
      </c>
      <c r="D96" s="49">
        <v>9</v>
      </c>
      <c r="E96" t="s">
        <v>235</v>
      </c>
      <c r="F96" t="str">
        <f t="shared" si="3"/>
        <v>Shawn</v>
      </c>
      <c r="G96" s="47">
        <f t="shared" si="4"/>
        <v>1080</v>
      </c>
      <c r="H96" s="47">
        <f t="shared" si="5"/>
        <v>75.600000000000009</v>
      </c>
    </row>
    <row r="97" spans="1:8" x14ac:dyDescent="0.3">
      <c r="A97" t="s">
        <v>251</v>
      </c>
      <c r="B97" s="11">
        <v>44252</v>
      </c>
      <c r="C97" t="s">
        <v>246</v>
      </c>
      <c r="D97" s="13">
        <v>2</v>
      </c>
      <c r="E97" t="s">
        <v>237</v>
      </c>
      <c r="F97" t="str">
        <f t="shared" si="3"/>
        <v>Fred</v>
      </c>
      <c r="G97" s="47">
        <f t="shared" si="4"/>
        <v>204</v>
      </c>
      <c r="H97" s="47">
        <f t="shared" si="5"/>
        <v>14.280000000000001</v>
      </c>
    </row>
    <row r="98" spans="1:8" x14ac:dyDescent="0.3">
      <c r="A98" t="s">
        <v>241</v>
      </c>
      <c r="B98" s="11">
        <v>44253</v>
      </c>
      <c r="C98" t="s">
        <v>246</v>
      </c>
      <c r="D98" s="49">
        <v>6</v>
      </c>
      <c r="E98" t="s">
        <v>235</v>
      </c>
      <c r="F98" t="str">
        <f t="shared" si="3"/>
        <v>Fred</v>
      </c>
      <c r="G98" s="47">
        <f t="shared" si="4"/>
        <v>864</v>
      </c>
      <c r="H98" s="47">
        <f t="shared" si="5"/>
        <v>60.480000000000004</v>
      </c>
    </row>
    <row r="99" spans="1:8" x14ac:dyDescent="0.3">
      <c r="A99" t="s">
        <v>251</v>
      </c>
      <c r="B99" s="11">
        <v>44254</v>
      </c>
      <c r="C99" t="s">
        <v>247</v>
      </c>
      <c r="D99" s="49">
        <v>4</v>
      </c>
      <c r="E99" t="s">
        <v>239</v>
      </c>
      <c r="F99" t="str">
        <f t="shared" si="3"/>
        <v>Fred</v>
      </c>
      <c r="G99" s="47">
        <f t="shared" si="4"/>
        <v>432</v>
      </c>
      <c r="H99" s="47">
        <f t="shared" si="5"/>
        <v>30.240000000000002</v>
      </c>
    </row>
    <row r="100" spans="1:8" x14ac:dyDescent="0.3">
      <c r="A100" t="s">
        <v>241</v>
      </c>
      <c r="B100" s="11">
        <v>44255</v>
      </c>
      <c r="C100" t="s">
        <v>248</v>
      </c>
      <c r="D100" s="13">
        <v>7</v>
      </c>
      <c r="E100" t="s">
        <v>237</v>
      </c>
      <c r="F100" t="str">
        <f t="shared" si="3"/>
        <v>Fred</v>
      </c>
      <c r="G100" s="47">
        <f t="shared" si="4"/>
        <v>714</v>
      </c>
      <c r="H100" s="47">
        <f t="shared" si="5"/>
        <v>49.980000000000004</v>
      </c>
    </row>
    <row r="101" spans="1:8" x14ac:dyDescent="0.3">
      <c r="A101" t="s">
        <v>242</v>
      </c>
      <c r="B101" s="11">
        <v>44255</v>
      </c>
      <c r="C101" t="s">
        <v>247</v>
      </c>
      <c r="D101" s="49">
        <v>6</v>
      </c>
      <c r="E101" t="s">
        <v>237</v>
      </c>
      <c r="F101" t="str">
        <f t="shared" si="3"/>
        <v>Shawn</v>
      </c>
      <c r="G101" s="47">
        <f t="shared" si="4"/>
        <v>510</v>
      </c>
      <c r="H101" s="47">
        <f t="shared" si="5"/>
        <v>35.700000000000003</v>
      </c>
    </row>
    <row r="102" spans="1:8" x14ac:dyDescent="0.3">
      <c r="A102" t="s">
        <v>242</v>
      </c>
      <c r="B102" s="11">
        <v>44256</v>
      </c>
      <c r="C102" t="s">
        <v>247</v>
      </c>
      <c r="D102" s="13">
        <v>4</v>
      </c>
      <c r="E102" t="s">
        <v>238</v>
      </c>
      <c r="F102" t="str">
        <f t="shared" si="3"/>
        <v>Shawn</v>
      </c>
      <c r="G102" s="47">
        <f t="shared" si="4"/>
        <v>280</v>
      </c>
      <c r="H102" s="47">
        <f t="shared" si="5"/>
        <v>19.600000000000001</v>
      </c>
    </row>
    <row r="103" spans="1:8" x14ac:dyDescent="0.3">
      <c r="A103" t="s">
        <v>251</v>
      </c>
      <c r="B103" s="11">
        <v>44256</v>
      </c>
      <c r="C103" t="s">
        <v>246</v>
      </c>
      <c r="D103" s="49">
        <v>3</v>
      </c>
      <c r="E103" t="s">
        <v>238</v>
      </c>
      <c r="F103" t="str">
        <f t="shared" si="3"/>
        <v>Fred</v>
      </c>
      <c r="G103" s="47">
        <f t="shared" si="4"/>
        <v>252</v>
      </c>
      <c r="H103" s="47">
        <f t="shared" si="5"/>
        <v>17.64</v>
      </c>
    </row>
    <row r="104" spans="1:8" x14ac:dyDescent="0.3">
      <c r="A104" t="s">
        <v>251</v>
      </c>
      <c r="B104" s="11">
        <v>44256</v>
      </c>
      <c r="C104" t="s">
        <v>245</v>
      </c>
      <c r="D104" s="49">
        <v>2</v>
      </c>
      <c r="E104" t="s">
        <v>235</v>
      </c>
      <c r="F104" t="str">
        <f t="shared" si="3"/>
        <v>Fred</v>
      </c>
      <c r="G104" s="47">
        <f t="shared" si="4"/>
        <v>288</v>
      </c>
      <c r="H104" s="47">
        <f t="shared" si="5"/>
        <v>20.160000000000004</v>
      </c>
    </row>
    <row r="105" spans="1:8" x14ac:dyDescent="0.3">
      <c r="A105" t="s">
        <v>251</v>
      </c>
      <c r="B105" s="11">
        <v>44256</v>
      </c>
      <c r="C105" t="s">
        <v>247</v>
      </c>
      <c r="D105" s="49">
        <v>7</v>
      </c>
      <c r="E105" t="s">
        <v>236</v>
      </c>
      <c r="F105" t="str">
        <f t="shared" si="3"/>
        <v>Fred</v>
      </c>
      <c r="G105" s="47">
        <f t="shared" si="4"/>
        <v>630</v>
      </c>
      <c r="H105" s="47">
        <f t="shared" si="5"/>
        <v>44.1</v>
      </c>
    </row>
    <row r="106" spans="1:8" x14ac:dyDescent="0.3">
      <c r="A106" t="s">
        <v>240</v>
      </c>
      <c r="B106" s="11">
        <v>44257</v>
      </c>
      <c r="C106" t="s">
        <v>247</v>
      </c>
      <c r="D106" s="13">
        <v>4</v>
      </c>
      <c r="E106" t="s">
        <v>238</v>
      </c>
      <c r="F106" t="str">
        <f t="shared" si="3"/>
        <v>Tracy</v>
      </c>
      <c r="G106" s="47">
        <f t="shared" si="4"/>
        <v>252</v>
      </c>
      <c r="H106" s="47">
        <f t="shared" si="5"/>
        <v>17.64</v>
      </c>
    </row>
    <row r="107" spans="1:8" x14ac:dyDescent="0.3">
      <c r="A107" t="s">
        <v>242</v>
      </c>
      <c r="B107" s="11">
        <v>44258</v>
      </c>
      <c r="C107" t="s">
        <v>246</v>
      </c>
      <c r="D107" s="13">
        <v>5</v>
      </c>
      <c r="E107" t="s">
        <v>237</v>
      </c>
      <c r="F107" t="str">
        <f t="shared" si="3"/>
        <v>Shawn</v>
      </c>
      <c r="G107" s="47">
        <f t="shared" si="4"/>
        <v>425</v>
      </c>
      <c r="H107" s="47">
        <f t="shared" si="5"/>
        <v>29.750000000000004</v>
      </c>
    </row>
    <row r="108" spans="1:8" x14ac:dyDescent="0.3">
      <c r="A108" t="s">
        <v>241</v>
      </c>
      <c r="B108" s="11">
        <v>44259</v>
      </c>
      <c r="C108" t="s">
        <v>248</v>
      </c>
      <c r="D108" s="49">
        <v>1</v>
      </c>
      <c r="E108" t="s">
        <v>237</v>
      </c>
      <c r="F108" t="str">
        <f t="shared" si="3"/>
        <v>Fred</v>
      </c>
      <c r="G108" s="47">
        <f t="shared" si="4"/>
        <v>102</v>
      </c>
      <c r="H108" s="47">
        <f t="shared" si="5"/>
        <v>7.1400000000000006</v>
      </c>
    </row>
    <row r="109" spans="1:8" x14ac:dyDescent="0.3">
      <c r="A109" t="s">
        <v>251</v>
      </c>
      <c r="B109" s="11">
        <v>44260</v>
      </c>
      <c r="C109" t="s">
        <v>247</v>
      </c>
      <c r="D109" s="13">
        <v>3</v>
      </c>
      <c r="E109" t="s">
        <v>236</v>
      </c>
      <c r="F109" t="str">
        <f t="shared" si="3"/>
        <v>Fred</v>
      </c>
      <c r="G109" s="47">
        <f t="shared" si="4"/>
        <v>270</v>
      </c>
      <c r="H109" s="47">
        <f t="shared" si="5"/>
        <v>18.900000000000002</v>
      </c>
    </row>
    <row r="110" spans="1:8" x14ac:dyDescent="0.3">
      <c r="A110" t="s">
        <v>242</v>
      </c>
      <c r="B110" s="11">
        <v>44261</v>
      </c>
      <c r="C110" t="s">
        <v>247</v>
      </c>
      <c r="D110" s="13">
        <v>3</v>
      </c>
      <c r="E110" t="s">
        <v>237</v>
      </c>
      <c r="F110" t="str">
        <f t="shared" si="3"/>
        <v>Shawn</v>
      </c>
      <c r="G110" s="47">
        <f t="shared" si="4"/>
        <v>255</v>
      </c>
      <c r="H110" s="47">
        <f t="shared" si="5"/>
        <v>17.850000000000001</v>
      </c>
    </row>
    <row r="111" spans="1:8" x14ac:dyDescent="0.3">
      <c r="A111" t="s">
        <v>251</v>
      </c>
      <c r="B111" s="11">
        <v>44261</v>
      </c>
      <c r="C111" t="s">
        <v>247</v>
      </c>
      <c r="D111" s="13">
        <v>1</v>
      </c>
      <c r="E111" t="s">
        <v>236</v>
      </c>
      <c r="F111" t="str">
        <f t="shared" si="3"/>
        <v>Fred</v>
      </c>
      <c r="G111" s="47">
        <f t="shared" si="4"/>
        <v>90</v>
      </c>
      <c r="H111" s="47">
        <f t="shared" si="5"/>
        <v>6.3000000000000007</v>
      </c>
    </row>
    <row r="112" spans="1:8" x14ac:dyDescent="0.3">
      <c r="A112" t="s">
        <v>243</v>
      </c>
      <c r="B112" s="11">
        <v>44262</v>
      </c>
      <c r="C112" t="s">
        <v>246</v>
      </c>
      <c r="D112" s="49">
        <v>1</v>
      </c>
      <c r="E112" t="s">
        <v>236</v>
      </c>
      <c r="F112" t="str">
        <f t="shared" si="3"/>
        <v>Tracy</v>
      </c>
      <c r="G112" s="47">
        <f t="shared" si="4"/>
        <v>82.5</v>
      </c>
      <c r="H112" s="47">
        <f t="shared" si="5"/>
        <v>5.7750000000000004</v>
      </c>
    </row>
    <row r="113" spans="1:8" x14ac:dyDescent="0.3">
      <c r="A113" t="s">
        <v>241</v>
      </c>
      <c r="B113" s="11">
        <v>44262</v>
      </c>
      <c r="C113" t="s">
        <v>247</v>
      </c>
      <c r="D113" s="13">
        <v>8</v>
      </c>
      <c r="E113" t="s">
        <v>235</v>
      </c>
      <c r="F113" t="str">
        <f t="shared" si="3"/>
        <v>Fred</v>
      </c>
      <c r="G113" s="47">
        <f t="shared" si="4"/>
        <v>1152</v>
      </c>
      <c r="H113" s="47">
        <f t="shared" si="5"/>
        <v>80.640000000000015</v>
      </c>
    </row>
    <row r="114" spans="1:8" x14ac:dyDescent="0.3">
      <c r="A114" t="s">
        <v>251</v>
      </c>
      <c r="B114" s="11">
        <v>44262</v>
      </c>
      <c r="C114" t="s">
        <v>247</v>
      </c>
      <c r="D114" s="49">
        <v>3</v>
      </c>
      <c r="E114" t="s">
        <v>238</v>
      </c>
      <c r="F114" t="str">
        <f t="shared" si="3"/>
        <v>Fred</v>
      </c>
      <c r="G114" s="47">
        <f t="shared" si="4"/>
        <v>252</v>
      </c>
      <c r="H114" s="47">
        <f t="shared" si="5"/>
        <v>17.64</v>
      </c>
    </row>
    <row r="115" spans="1:8" x14ac:dyDescent="0.3">
      <c r="A115" t="s">
        <v>241</v>
      </c>
      <c r="B115" s="11">
        <v>44262</v>
      </c>
      <c r="C115" t="s">
        <v>246</v>
      </c>
      <c r="D115" s="49">
        <v>4</v>
      </c>
      <c r="E115" t="s">
        <v>238</v>
      </c>
      <c r="F115" t="str">
        <f t="shared" si="3"/>
        <v>Fred</v>
      </c>
      <c r="G115" s="47">
        <f t="shared" si="4"/>
        <v>336</v>
      </c>
      <c r="H115" s="47">
        <f t="shared" si="5"/>
        <v>23.520000000000003</v>
      </c>
    </row>
    <row r="116" spans="1:8" x14ac:dyDescent="0.3">
      <c r="A116" t="s">
        <v>242</v>
      </c>
      <c r="B116" s="11">
        <v>44263</v>
      </c>
      <c r="C116" t="s">
        <v>247</v>
      </c>
      <c r="D116" s="49">
        <v>8</v>
      </c>
      <c r="E116" t="s">
        <v>239</v>
      </c>
      <c r="F116" t="str">
        <f t="shared" si="3"/>
        <v>Shawn</v>
      </c>
      <c r="G116" s="47">
        <f t="shared" si="4"/>
        <v>720</v>
      </c>
      <c r="H116" s="47">
        <f t="shared" si="5"/>
        <v>50.400000000000006</v>
      </c>
    </row>
    <row r="117" spans="1:8" x14ac:dyDescent="0.3">
      <c r="A117" t="s">
        <v>243</v>
      </c>
      <c r="B117" s="11">
        <v>44264</v>
      </c>
      <c r="C117" t="s">
        <v>246</v>
      </c>
      <c r="D117" s="49">
        <v>9</v>
      </c>
      <c r="E117" t="s">
        <v>238</v>
      </c>
      <c r="F117" t="str">
        <f t="shared" si="3"/>
        <v>Tracy</v>
      </c>
      <c r="G117" s="47">
        <f t="shared" si="4"/>
        <v>693</v>
      </c>
      <c r="H117" s="47">
        <f t="shared" si="5"/>
        <v>48.510000000000005</v>
      </c>
    </row>
    <row r="118" spans="1:8" x14ac:dyDescent="0.3">
      <c r="A118" t="s">
        <v>251</v>
      </c>
      <c r="B118" s="11">
        <v>44264</v>
      </c>
      <c r="C118" t="s">
        <v>245</v>
      </c>
      <c r="D118" s="49">
        <v>2</v>
      </c>
      <c r="E118" t="s">
        <v>239</v>
      </c>
      <c r="F118" t="str">
        <f t="shared" si="3"/>
        <v>Fred</v>
      </c>
      <c r="G118" s="47">
        <f t="shared" si="4"/>
        <v>216</v>
      </c>
      <c r="H118" s="47">
        <f t="shared" si="5"/>
        <v>15.120000000000001</v>
      </c>
    </row>
    <row r="119" spans="1:8" x14ac:dyDescent="0.3">
      <c r="A119" t="s">
        <v>241</v>
      </c>
      <c r="B119" s="11">
        <v>44264</v>
      </c>
      <c r="C119" t="s">
        <v>246</v>
      </c>
      <c r="D119" s="49">
        <v>9</v>
      </c>
      <c r="E119" t="s">
        <v>236</v>
      </c>
      <c r="F119" t="str">
        <f t="shared" si="3"/>
        <v>Fred</v>
      </c>
      <c r="G119" s="47">
        <f t="shared" si="4"/>
        <v>810</v>
      </c>
      <c r="H119" s="47">
        <f t="shared" si="5"/>
        <v>56.7</v>
      </c>
    </row>
    <row r="120" spans="1:8" x14ac:dyDescent="0.3">
      <c r="A120" t="s">
        <v>251</v>
      </c>
      <c r="B120" s="11">
        <v>44265</v>
      </c>
      <c r="C120" t="s">
        <v>246</v>
      </c>
      <c r="D120" s="49">
        <v>3</v>
      </c>
      <c r="E120" t="s">
        <v>236</v>
      </c>
      <c r="F120" t="str">
        <f t="shared" si="3"/>
        <v>Fred</v>
      </c>
      <c r="G120" s="47">
        <f t="shared" si="4"/>
        <v>270</v>
      </c>
      <c r="H120" s="47">
        <f t="shared" si="5"/>
        <v>18.900000000000002</v>
      </c>
    </row>
    <row r="121" spans="1:8" x14ac:dyDescent="0.3">
      <c r="A121" t="s">
        <v>242</v>
      </c>
      <c r="B121" s="11">
        <v>44265</v>
      </c>
      <c r="C121" t="s">
        <v>247</v>
      </c>
      <c r="D121" s="49">
        <v>1</v>
      </c>
      <c r="E121" t="s">
        <v>238</v>
      </c>
      <c r="F121" t="str">
        <f t="shared" si="3"/>
        <v>Shawn</v>
      </c>
      <c r="G121" s="47">
        <f t="shared" si="4"/>
        <v>70</v>
      </c>
      <c r="H121" s="47">
        <f t="shared" si="5"/>
        <v>4.9000000000000004</v>
      </c>
    </row>
    <row r="122" spans="1:8" x14ac:dyDescent="0.3">
      <c r="A122" t="s">
        <v>242</v>
      </c>
      <c r="B122" s="11">
        <v>44266</v>
      </c>
      <c r="C122" t="s">
        <v>247</v>
      </c>
      <c r="D122" s="49">
        <v>1</v>
      </c>
      <c r="E122" t="s">
        <v>235</v>
      </c>
      <c r="F122" t="str">
        <f t="shared" si="3"/>
        <v>Shawn</v>
      </c>
      <c r="G122" s="47">
        <f t="shared" si="4"/>
        <v>120</v>
      </c>
      <c r="H122" s="47">
        <f t="shared" si="5"/>
        <v>8.4</v>
      </c>
    </row>
    <row r="123" spans="1:8" x14ac:dyDescent="0.3">
      <c r="A123" t="s">
        <v>251</v>
      </c>
      <c r="B123" s="11">
        <v>44266</v>
      </c>
      <c r="C123" t="s">
        <v>245</v>
      </c>
      <c r="D123" s="49">
        <v>5</v>
      </c>
      <c r="E123" t="s">
        <v>235</v>
      </c>
      <c r="F123" t="str">
        <f t="shared" si="3"/>
        <v>Fred</v>
      </c>
      <c r="G123" s="47">
        <f t="shared" si="4"/>
        <v>720</v>
      </c>
      <c r="H123" s="47">
        <f t="shared" si="5"/>
        <v>50.400000000000006</v>
      </c>
    </row>
    <row r="124" spans="1:8" x14ac:dyDescent="0.3">
      <c r="A124" t="s">
        <v>242</v>
      </c>
      <c r="B124" s="11">
        <v>44267</v>
      </c>
      <c r="C124" t="s">
        <v>248</v>
      </c>
      <c r="D124" s="49">
        <v>10</v>
      </c>
      <c r="E124" t="s">
        <v>236</v>
      </c>
      <c r="F124" t="str">
        <f t="shared" si="3"/>
        <v>Shawn</v>
      </c>
      <c r="G124" s="47">
        <f t="shared" si="4"/>
        <v>750</v>
      </c>
      <c r="H124" s="47">
        <f t="shared" si="5"/>
        <v>52.500000000000007</v>
      </c>
    </row>
    <row r="125" spans="1:8" x14ac:dyDescent="0.3">
      <c r="A125" t="s">
        <v>241</v>
      </c>
      <c r="B125" s="11">
        <v>44267</v>
      </c>
      <c r="C125" t="s">
        <v>248</v>
      </c>
      <c r="D125" s="13">
        <v>3</v>
      </c>
      <c r="E125" t="s">
        <v>238</v>
      </c>
      <c r="F125" t="str">
        <f t="shared" si="3"/>
        <v>Fred</v>
      </c>
      <c r="G125" s="47">
        <f t="shared" si="4"/>
        <v>252</v>
      </c>
      <c r="H125" s="47">
        <f t="shared" si="5"/>
        <v>17.64</v>
      </c>
    </row>
    <row r="126" spans="1:8" x14ac:dyDescent="0.3">
      <c r="A126" t="s">
        <v>241</v>
      </c>
      <c r="B126" s="11">
        <v>44268</v>
      </c>
      <c r="C126" t="s">
        <v>247</v>
      </c>
      <c r="D126" s="49">
        <v>1</v>
      </c>
      <c r="E126" t="s">
        <v>237</v>
      </c>
      <c r="F126" t="str">
        <f t="shared" si="3"/>
        <v>Fred</v>
      </c>
      <c r="G126" s="47">
        <f t="shared" si="4"/>
        <v>102</v>
      </c>
      <c r="H126" s="47">
        <f t="shared" si="5"/>
        <v>7.1400000000000006</v>
      </c>
    </row>
    <row r="127" spans="1:8" x14ac:dyDescent="0.3">
      <c r="A127" t="s">
        <v>243</v>
      </c>
      <c r="B127" s="11">
        <v>44268</v>
      </c>
      <c r="C127" t="s">
        <v>246</v>
      </c>
      <c r="D127" s="49">
        <v>8</v>
      </c>
      <c r="E127" t="s">
        <v>235</v>
      </c>
      <c r="F127" t="str">
        <f t="shared" si="3"/>
        <v>Tracy</v>
      </c>
      <c r="G127" s="47">
        <f t="shared" si="4"/>
        <v>1056</v>
      </c>
      <c r="H127" s="47">
        <f t="shared" si="5"/>
        <v>73.92</v>
      </c>
    </row>
    <row r="128" spans="1:8" x14ac:dyDescent="0.3">
      <c r="A128" t="s">
        <v>241</v>
      </c>
      <c r="B128" s="11">
        <v>44269</v>
      </c>
      <c r="C128" t="s">
        <v>246</v>
      </c>
      <c r="D128" s="49">
        <v>4</v>
      </c>
      <c r="E128" t="s">
        <v>236</v>
      </c>
      <c r="F128" t="str">
        <f t="shared" si="3"/>
        <v>Fred</v>
      </c>
      <c r="G128" s="47">
        <f t="shared" si="4"/>
        <v>360</v>
      </c>
      <c r="H128" s="47">
        <f t="shared" si="5"/>
        <v>25.200000000000003</v>
      </c>
    </row>
    <row r="129" spans="1:8" x14ac:dyDescent="0.3">
      <c r="A129" t="s">
        <v>240</v>
      </c>
      <c r="B129" s="11">
        <v>44269</v>
      </c>
      <c r="C129" t="s">
        <v>246</v>
      </c>
      <c r="D129" s="49">
        <v>4</v>
      </c>
      <c r="E129" t="s">
        <v>239</v>
      </c>
      <c r="F129" t="str">
        <f t="shared" si="3"/>
        <v>Tracy</v>
      </c>
      <c r="G129" s="47">
        <f t="shared" si="4"/>
        <v>324</v>
      </c>
      <c r="H129" s="47">
        <f t="shared" si="5"/>
        <v>22.680000000000003</v>
      </c>
    </row>
    <row r="130" spans="1:8" x14ac:dyDescent="0.3">
      <c r="A130" t="s">
        <v>251</v>
      </c>
      <c r="B130" s="11">
        <v>44269</v>
      </c>
      <c r="C130" t="s">
        <v>247</v>
      </c>
      <c r="D130" s="49">
        <v>7</v>
      </c>
      <c r="E130" t="s">
        <v>237</v>
      </c>
      <c r="F130" t="str">
        <f t="shared" ref="F130:F193" si="6">VLOOKUP(A130,tblProjectInfo,2,FALSE)</f>
        <v>Fred</v>
      </c>
      <c r="G130" s="47">
        <f t="shared" ref="G130:G193" si="7">D130*VLOOKUP(E130,tblTypeInfo,2,FALSE)*VLOOKUP(A130,tblProjectInfo,3,FALSE)</f>
        <v>714</v>
      </c>
      <c r="H130" s="47">
        <f t="shared" ref="H130:H193" si="8">0.07*G130</f>
        <v>49.980000000000004</v>
      </c>
    </row>
    <row r="131" spans="1:8" x14ac:dyDescent="0.3">
      <c r="A131" t="s">
        <v>241</v>
      </c>
      <c r="B131" s="11">
        <v>44271</v>
      </c>
      <c r="C131" t="s">
        <v>247</v>
      </c>
      <c r="D131" s="49">
        <v>2</v>
      </c>
      <c r="E131" t="s">
        <v>236</v>
      </c>
      <c r="F131" t="str">
        <f t="shared" si="6"/>
        <v>Fred</v>
      </c>
      <c r="G131" s="47">
        <f t="shared" si="7"/>
        <v>180</v>
      </c>
      <c r="H131" s="47">
        <f t="shared" si="8"/>
        <v>12.600000000000001</v>
      </c>
    </row>
    <row r="132" spans="1:8" x14ac:dyDescent="0.3">
      <c r="A132" t="s">
        <v>241</v>
      </c>
      <c r="B132" s="11">
        <v>44271</v>
      </c>
      <c r="C132" t="s">
        <v>247</v>
      </c>
      <c r="D132" s="49">
        <v>6</v>
      </c>
      <c r="E132" t="s">
        <v>235</v>
      </c>
      <c r="F132" t="str">
        <f t="shared" si="6"/>
        <v>Fred</v>
      </c>
      <c r="G132" s="47">
        <f t="shared" si="7"/>
        <v>864</v>
      </c>
      <c r="H132" s="47">
        <f t="shared" si="8"/>
        <v>60.480000000000004</v>
      </c>
    </row>
    <row r="133" spans="1:8" x14ac:dyDescent="0.3">
      <c r="A133" t="s">
        <v>242</v>
      </c>
      <c r="B133" s="11">
        <v>44272</v>
      </c>
      <c r="C133" t="s">
        <v>246</v>
      </c>
      <c r="D133" s="49">
        <v>10</v>
      </c>
      <c r="E133" t="s">
        <v>236</v>
      </c>
      <c r="F133" t="str">
        <f t="shared" si="6"/>
        <v>Shawn</v>
      </c>
      <c r="G133" s="47">
        <f t="shared" si="7"/>
        <v>750</v>
      </c>
      <c r="H133" s="47">
        <f t="shared" si="8"/>
        <v>52.500000000000007</v>
      </c>
    </row>
    <row r="134" spans="1:8" x14ac:dyDescent="0.3">
      <c r="A134" t="s">
        <v>242</v>
      </c>
      <c r="B134" s="11">
        <v>44273</v>
      </c>
      <c r="C134" t="s">
        <v>248</v>
      </c>
      <c r="D134" s="49">
        <v>5</v>
      </c>
      <c r="E134" t="s">
        <v>238</v>
      </c>
      <c r="F134" t="str">
        <f t="shared" si="6"/>
        <v>Shawn</v>
      </c>
      <c r="G134" s="47">
        <f t="shared" si="7"/>
        <v>350</v>
      </c>
      <c r="H134" s="47">
        <f t="shared" si="8"/>
        <v>24.500000000000004</v>
      </c>
    </row>
    <row r="135" spans="1:8" x14ac:dyDescent="0.3">
      <c r="A135" t="s">
        <v>242</v>
      </c>
      <c r="B135" s="11">
        <v>44273</v>
      </c>
      <c r="C135" t="s">
        <v>247</v>
      </c>
      <c r="D135" s="49">
        <v>10</v>
      </c>
      <c r="E135" t="s">
        <v>237</v>
      </c>
      <c r="F135" t="str">
        <f t="shared" si="6"/>
        <v>Shawn</v>
      </c>
      <c r="G135" s="47">
        <f t="shared" si="7"/>
        <v>850</v>
      </c>
      <c r="H135" s="47">
        <f t="shared" si="8"/>
        <v>59.500000000000007</v>
      </c>
    </row>
    <row r="136" spans="1:8" x14ac:dyDescent="0.3">
      <c r="A136" t="s">
        <v>251</v>
      </c>
      <c r="B136" s="11">
        <v>44274</v>
      </c>
      <c r="C136" t="s">
        <v>247</v>
      </c>
      <c r="D136" s="13">
        <v>2</v>
      </c>
      <c r="E136" t="s">
        <v>238</v>
      </c>
      <c r="F136" t="str">
        <f t="shared" si="6"/>
        <v>Fred</v>
      </c>
      <c r="G136" s="47">
        <f t="shared" si="7"/>
        <v>168</v>
      </c>
      <c r="H136" s="47">
        <f t="shared" si="8"/>
        <v>11.760000000000002</v>
      </c>
    </row>
    <row r="137" spans="1:8" x14ac:dyDescent="0.3">
      <c r="A137" t="s">
        <v>242</v>
      </c>
      <c r="B137" s="11">
        <v>44274</v>
      </c>
      <c r="C137" t="s">
        <v>247</v>
      </c>
      <c r="D137" s="49">
        <v>6</v>
      </c>
      <c r="E137" t="s">
        <v>238</v>
      </c>
      <c r="F137" t="str">
        <f t="shared" si="6"/>
        <v>Shawn</v>
      </c>
      <c r="G137" s="47">
        <f t="shared" si="7"/>
        <v>420</v>
      </c>
      <c r="H137" s="47">
        <f t="shared" si="8"/>
        <v>29.400000000000002</v>
      </c>
    </row>
    <row r="138" spans="1:8" x14ac:dyDescent="0.3">
      <c r="A138" t="s">
        <v>241</v>
      </c>
      <c r="B138" s="11">
        <v>44275</v>
      </c>
      <c r="C138" t="s">
        <v>246</v>
      </c>
      <c r="D138" s="13">
        <v>2</v>
      </c>
      <c r="E138" t="s">
        <v>237</v>
      </c>
      <c r="F138" t="str">
        <f t="shared" si="6"/>
        <v>Fred</v>
      </c>
      <c r="G138" s="47">
        <f t="shared" si="7"/>
        <v>204</v>
      </c>
      <c r="H138" s="47">
        <f t="shared" si="8"/>
        <v>14.280000000000001</v>
      </c>
    </row>
    <row r="139" spans="1:8" x14ac:dyDescent="0.3">
      <c r="A139" t="s">
        <v>242</v>
      </c>
      <c r="B139" s="11">
        <v>44275</v>
      </c>
      <c r="C139" t="s">
        <v>247</v>
      </c>
      <c r="D139" s="49">
        <v>7</v>
      </c>
      <c r="E139" t="s">
        <v>239</v>
      </c>
      <c r="F139" t="str">
        <f t="shared" si="6"/>
        <v>Shawn</v>
      </c>
      <c r="G139" s="47">
        <f t="shared" si="7"/>
        <v>630</v>
      </c>
      <c r="H139" s="47">
        <f t="shared" si="8"/>
        <v>44.1</v>
      </c>
    </row>
    <row r="140" spans="1:8" x14ac:dyDescent="0.3">
      <c r="A140" t="s">
        <v>241</v>
      </c>
      <c r="B140" s="11">
        <v>44275</v>
      </c>
      <c r="C140" t="s">
        <v>247</v>
      </c>
      <c r="D140" s="49">
        <v>9</v>
      </c>
      <c r="E140" t="s">
        <v>238</v>
      </c>
      <c r="F140" t="str">
        <f t="shared" si="6"/>
        <v>Fred</v>
      </c>
      <c r="G140" s="47">
        <f t="shared" si="7"/>
        <v>756</v>
      </c>
      <c r="H140" s="47">
        <f t="shared" si="8"/>
        <v>52.92</v>
      </c>
    </row>
    <row r="141" spans="1:8" x14ac:dyDescent="0.3">
      <c r="A141" t="s">
        <v>242</v>
      </c>
      <c r="B141" s="11">
        <v>44277</v>
      </c>
      <c r="C141" t="s">
        <v>247</v>
      </c>
      <c r="D141" s="49">
        <v>6</v>
      </c>
      <c r="E141" t="s">
        <v>238</v>
      </c>
      <c r="F141" t="str">
        <f t="shared" si="6"/>
        <v>Shawn</v>
      </c>
      <c r="G141" s="47">
        <f t="shared" si="7"/>
        <v>420</v>
      </c>
      <c r="H141" s="47">
        <f t="shared" si="8"/>
        <v>29.400000000000002</v>
      </c>
    </row>
    <row r="142" spans="1:8" x14ac:dyDescent="0.3">
      <c r="A142" t="s">
        <v>240</v>
      </c>
      <c r="B142" s="11">
        <v>44277</v>
      </c>
      <c r="C142" t="s">
        <v>246</v>
      </c>
      <c r="D142" s="49">
        <v>6</v>
      </c>
      <c r="E142" t="s">
        <v>235</v>
      </c>
      <c r="F142" t="str">
        <f t="shared" si="6"/>
        <v>Tracy</v>
      </c>
      <c r="G142" s="47">
        <f t="shared" si="7"/>
        <v>648</v>
      </c>
      <c r="H142" s="47">
        <f t="shared" si="8"/>
        <v>45.360000000000007</v>
      </c>
    </row>
    <row r="143" spans="1:8" x14ac:dyDescent="0.3">
      <c r="A143" t="s">
        <v>240</v>
      </c>
      <c r="B143" s="11">
        <v>44278</v>
      </c>
      <c r="C143" t="s">
        <v>246</v>
      </c>
      <c r="D143" s="49">
        <v>1</v>
      </c>
      <c r="E143" t="s">
        <v>239</v>
      </c>
      <c r="F143" t="str">
        <f t="shared" si="6"/>
        <v>Tracy</v>
      </c>
      <c r="G143" s="47">
        <f t="shared" si="7"/>
        <v>81</v>
      </c>
      <c r="H143" s="47">
        <f t="shared" si="8"/>
        <v>5.6700000000000008</v>
      </c>
    </row>
    <row r="144" spans="1:8" x14ac:dyDescent="0.3">
      <c r="A144" t="s">
        <v>242</v>
      </c>
      <c r="B144" s="11">
        <v>44278</v>
      </c>
      <c r="C144" t="s">
        <v>248</v>
      </c>
      <c r="D144" s="49">
        <v>8</v>
      </c>
      <c r="E144" t="s">
        <v>236</v>
      </c>
      <c r="F144" t="str">
        <f t="shared" si="6"/>
        <v>Shawn</v>
      </c>
      <c r="G144" s="47">
        <f t="shared" si="7"/>
        <v>600</v>
      </c>
      <c r="H144" s="47">
        <f t="shared" si="8"/>
        <v>42.000000000000007</v>
      </c>
    </row>
    <row r="145" spans="1:8" x14ac:dyDescent="0.3">
      <c r="A145" t="s">
        <v>251</v>
      </c>
      <c r="B145" s="11">
        <v>44279</v>
      </c>
      <c r="C145" t="s">
        <v>245</v>
      </c>
      <c r="D145" s="49">
        <v>6</v>
      </c>
      <c r="E145" t="s">
        <v>237</v>
      </c>
      <c r="F145" t="str">
        <f t="shared" si="6"/>
        <v>Fred</v>
      </c>
      <c r="G145" s="47">
        <f t="shared" si="7"/>
        <v>612</v>
      </c>
      <c r="H145" s="47">
        <f t="shared" si="8"/>
        <v>42.84</v>
      </c>
    </row>
    <row r="146" spans="1:8" x14ac:dyDescent="0.3">
      <c r="A146" t="s">
        <v>243</v>
      </c>
      <c r="B146" s="11">
        <v>44279</v>
      </c>
      <c r="C146" t="s">
        <v>246</v>
      </c>
      <c r="D146" s="49">
        <v>8</v>
      </c>
      <c r="E146" t="s">
        <v>238</v>
      </c>
      <c r="F146" t="str">
        <f t="shared" si="6"/>
        <v>Tracy</v>
      </c>
      <c r="G146" s="47">
        <f t="shared" si="7"/>
        <v>616</v>
      </c>
      <c r="H146" s="47">
        <f t="shared" si="8"/>
        <v>43.120000000000005</v>
      </c>
    </row>
    <row r="147" spans="1:8" x14ac:dyDescent="0.3">
      <c r="A147" t="s">
        <v>241</v>
      </c>
      <c r="B147" s="11">
        <v>44280</v>
      </c>
      <c r="C147" t="s">
        <v>247</v>
      </c>
      <c r="D147" s="49">
        <v>6</v>
      </c>
      <c r="E147" t="s">
        <v>237</v>
      </c>
      <c r="F147" t="str">
        <f t="shared" si="6"/>
        <v>Fred</v>
      </c>
      <c r="G147" s="47">
        <f t="shared" si="7"/>
        <v>612</v>
      </c>
      <c r="H147" s="47">
        <f t="shared" si="8"/>
        <v>42.84</v>
      </c>
    </row>
    <row r="148" spans="1:8" x14ac:dyDescent="0.3">
      <c r="A148" t="s">
        <v>240</v>
      </c>
      <c r="B148" s="11">
        <v>44280</v>
      </c>
      <c r="C148" t="s">
        <v>245</v>
      </c>
      <c r="D148" s="13">
        <v>7</v>
      </c>
      <c r="E148" t="s">
        <v>235</v>
      </c>
      <c r="F148" t="str">
        <f t="shared" si="6"/>
        <v>Tracy</v>
      </c>
      <c r="G148" s="47">
        <f t="shared" si="7"/>
        <v>756</v>
      </c>
      <c r="H148" s="47">
        <f t="shared" si="8"/>
        <v>52.92</v>
      </c>
    </row>
    <row r="149" spans="1:8" x14ac:dyDescent="0.3">
      <c r="A149" t="s">
        <v>251</v>
      </c>
      <c r="B149" s="11">
        <v>44280</v>
      </c>
      <c r="C149" t="s">
        <v>247</v>
      </c>
      <c r="D149" s="49">
        <v>7</v>
      </c>
      <c r="E149" t="s">
        <v>236</v>
      </c>
      <c r="F149" t="str">
        <f t="shared" si="6"/>
        <v>Fred</v>
      </c>
      <c r="G149" s="47">
        <f t="shared" si="7"/>
        <v>630</v>
      </c>
      <c r="H149" s="47">
        <f t="shared" si="8"/>
        <v>44.1</v>
      </c>
    </row>
    <row r="150" spans="1:8" x14ac:dyDescent="0.3">
      <c r="A150" t="s">
        <v>251</v>
      </c>
      <c r="B150" s="11">
        <v>44281</v>
      </c>
      <c r="C150" t="s">
        <v>246</v>
      </c>
      <c r="D150" s="13">
        <v>1</v>
      </c>
      <c r="E150" t="s">
        <v>235</v>
      </c>
      <c r="F150" t="str">
        <f t="shared" si="6"/>
        <v>Fred</v>
      </c>
      <c r="G150" s="47">
        <f t="shared" si="7"/>
        <v>144</v>
      </c>
      <c r="H150" s="47">
        <f t="shared" si="8"/>
        <v>10.080000000000002</v>
      </c>
    </row>
    <row r="151" spans="1:8" x14ac:dyDescent="0.3">
      <c r="A151" t="s">
        <v>242</v>
      </c>
      <c r="B151" s="11">
        <v>44281</v>
      </c>
      <c r="C151" t="s">
        <v>248</v>
      </c>
      <c r="D151" s="49">
        <v>3</v>
      </c>
      <c r="E151" t="s">
        <v>238</v>
      </c>
      <c r="F151" t="str">
        <f t="shared" si="6"/>
        <v>Shawn</v>
      </c>
      <c r="G151" s="47">
        <f t="shared" si="7"/>
        <v>210</v>
      </c>
      <c r="H151" s="47">
        <f t="shared" si="8"/>
        <v>14.700000000000001</v>
      </c>
    </row>
    <row r="152" spans="1:8" x14ac:dyDescent="0.3">
      <c r="A152" t="s">
        <v>241</v>
      </c>
      <c r="B152" s="11">
        <v>44282</v>
      </c>
      <c r="C152" t="s">
        <v>247</v>
      </c>
      <c r="D152" s="13">
        <v>4</v>
      </c>
      <c r="E152" t="s">
        <v>235</v>
      </c>
      <c r="F152" t="str">
        <f t="shared" si="6"/>
        <v>Fred</v>
      </c>
      <c r="G152" s="47">
        <f t="shared" si="7"/>
        <v>576</v>
      </c>
      <c r="H152" s="47">
        <f t="shared" si="8"/>
        <v>40.320000000000007</v>
      </c>
    </row>
    <row r="153" spans="1:8" x14ac:dyDescent="0.3">
      <c r="A153" t="s">
        <v>241</v>
      </c>
      <c r="B153" s="11">
        <v>44284</v>
      </c>
      <c r="C153" t="s">
        <v>247</v>
      </c>
      <c r="D153" s="49">
        <v>1</v>
      </c>
      <c r="E153" t="s">
        <v>236</v>
      </c>
      <c r="F153" t="str">
        <f t="shared" si="6"/>
        <v>Fred</v>
      </c>
      <c r="G153" s="47">
        <f t="shared" si="7"/>
        <v>90</v>
      </c>
      <c r="H153" s="47">
        <f t="shared" si="8"/>
        <v>6.3000000000000007</v>
      </c>
    </row>
    <row r="154" spans="1:8" x14ac:dyDescent="0.3">
      <c r="A154" t="s">
        <v>243</v>
      </c>
      <c r="B154" s="11">
        <v>44284</v>
      </c>
      <c r="C154" t="s">
        <v>246</v>
      </c>
      <c r="D154" s="49">
        <v>5</v>
      </c>
      <c r="E154" t="s">
        <v>239</v>
      </c>
      <c r="F154" t="str">
        <f t="shared" si="6"/>
        <v>Tracy</v>
      </c>
      <c r="G154" s="47">
        <f t="shared" si="7"/>
        <v>495.00000000000006</v>
      </c>
      <c r="H154" s="47">
        <f t="shared" si="8"/>
        <v>34.650000000000006</v>
      </c>
    </row>
    <row r="155" spans="1:8" x14ac:dyDescent="0.3">
      <c r="A155" t="s">
        <v>251</v>
      </c>
      <c r="B155" s="11">
        <v>44285</v>
      </c>
      <c r="C155" t="s">
        <v>246</v>
      </c>
      <c r="D155" s="13">
        <v>6</v>
      </c>
      <c r="E155" t="s">
        <v>237</v>
      </c>
      <c r="F155" t="str">
        <f t="shared" si="6"/>
        <v>Fred</v>
      </c>
      <c r="G155" s="47">
        <f t="shared" si="7"/>
        <v>612</v>
      </c>
      <c r="H155" s="47">
        <f t="shared" si="8"/>
        <v>42.84</v>
      </c>
    </row>
    <row r="156" spans="1:8" x14ac:dyDescent="0.3">
      <c r="A156" t="s">
        <v>243</v>
      </c>
      <c r="B156" s="11">
        <v>44285</v>
      </c>
      <c r="C156" t="s">
        <v>246</v>
      </c>
      <c r="D156" s="49">
        <v>5</v>
      </c>
      <c r="E156" t="s">
        <v>236</v>
      </c>
      <c r="F156" t="str">
        <f t="shared" si="6"/>
        <v>Tracy</v>
      </c>
      <c r="G156" s="47">
        <f t="shared" si="7"/>
        <v>412.50000000000006</v>
      </c>
      <c r="H156" s="47">
        <f t="shared" si="8"/>
        <v>28.875000000000007</v>
      </c>
    </row>
    <row r="157" spans="1:8" x14ac:dyDescent="0.3">
      <c r="A157" t="s">
        <v>251</v>
      </c>
      <c r="B157" s="11">
        <v>44285</v>
      </c>
      <c r="C157" t="s">
        <v>245</v>
      </c>
      <c r="D157" s="49">
        <v>6</v>
      </c>
      <c r="E157" t="s">
        <v>237</v>
      </c>
      <c r="F157" t="str">
        <f t="shared" si="6"/>
        <v>Fred</v>
      </c>
      <c r="G157" s="47">
        <f t="shared" si="7"/>
        <v>612</v>
      </c>
      <c r="H157" s="47">
        <f t="shared" si="8"/>
        <v>42.84</v>
      </c>
    </row>
    <row r="158" spans="1:8" x14ac:dyDescent="0.3">
      <c r="A158" t="s">
        <v>241</v>
      </c>
      <c r="B158" s="11">
        <v>44286</v>
      </c>
      <c r="C158" t="s">
        <v>246</v>
      </c>
      <c r="D158" s="13">
        <v>1</v>
      </c>
      <c r="E158" t="s">
        <v>238</v>
      </c>
      <c r="F158" t="str">
        <f t="shared" si="6"/>
        <v>Fred</v>
      </c>
      <c r="G158" s="47">
        <f t="shared" si="7"/>
        <v>84</v>
      </c>
      <c r="H158" s="47">
        <f t="shared" si="8"/>
        <v>5.8800000000000008</v>
      </c>
    </row>
    <row r="159" spans="1:8" x14ac:dyDescent="0.3">
      <c r="A159" t="s">
        <v>242</v>
      </c>
      <c r="B159" s="11">
        <v>44286</v>
      </c>
      <c r="C159" t="s">
        <v>248</v>
      </c>
      <c r="D159" s="49">
        <v>10</v>
      </c>
      <c r="E159" t="s">
        <v>236</v>
      </c>
      <c r="F159" t="str">
        <f t="shared" si="6"/>
        <v>Shawn</v>
      </c>
      <c r="G159" s="47">
        <f t="shared" si="7"/>
        <v>750</v>
      </c>
      <c r="H159" s="47">
        <f t="shared" si="8"/>
        <v>52.500000000000007</v>
      </c>
    </row>
    <row r="160" spans="1:8" x14ac:dyDescent="0.3">
      <c r="A160" t="s">
        <v>240</v>
      </c>
      <c r="B160" s="11">
        <v>44287</v>
      </c>
      <c r="C160" t="s">
        <v>247</v>
      </c>
      <c r="D160" s="13">
        <v>10</v>
      </c>
      <c r="E160" t="s">
        <v>235</v>
      </c>
      <c r="F160" t="str">
        <f t="shared" si="6"/>
        <v>Tracy</v>
      </c>
      <c r="G160" s="47">
        <f t="shared" si="7"/>
        <v>1080</v>
      </c>
      <c r="H160" s="47">
        <f t="shared" si="8"/>
        <v>75.600000000000009</v>
      </c>
    </row>
    <row r="161" spans="1:8" x14ac:dyDescent="0.3">
      <c r="A161" t="s">
        <v>242</v>
      </c>
      <c r="B161" s="11">
        <v>44288</v>
      </c>
      <c r="C161" t="s">
        <v>246</v>
      </c>
      <c r="D161" s="49">
        <v>6</v>
      </c>
      <c r="E161" t="s">
        <v>236</v>
      </c>
      <c r="F161" t="str">
        <f t="shared" si="6"/>
        <v>Shawn</v>
      </c>
      <c r="G161" s="47">
        <f t="shared" si="7"/>
        <v>450</v>
      </c>
      <c r="H161" s="47">
        <f t="shared" si="8"/>
        <v>31.500000000000004</v>
      </c>
    </row>
    <row r="162" spans="1:8" x14ac:dyDescent="0.3">
      <c r="A162" t="s">
        <v>242</v>
      </c>
      <c r="B162" s="11">
        <v>44289</v>
      </c>
      <c r="C162" t="s">
        <v>245</v>
      </c>
      <c r="D162" s="13">
        <v>2</v>
      </c>
      <c r="E162" t="s">
        <v>236</v>
      </c>
      <c r="F162" t="str">
        <f t="shared" si="6"/>
        <v>Shawn</v>
      </c>
      <c r="G162" s="47">
        <f t="shared" si="7"/>
        <v>150</v>
      </c>
      <c r="H162" s="47">
        <f t="shared" si="8"/>
        <v>10.500000000000002</v>
      </c>
    </row>
    <row r="163" spans="1:8" x14ac:dyDescent="0.3">
      <c r="A163" t="s">
        <v>242</v>
      </c>
      <c r="B163" s="11">
        <v>44290</v>
      </c>
      <c r="C163" t="s">
        <v>247</v>
      </c>
      <c r="D163" s="13">
        <v>8</v>
      </c>
      <c r="E163" t="s">
        <v>237</v>
      </c>
      <c r="F163" t="str">
        <f t="shared" si="6"/>
        <v>Shawn</v>
      </c>
      <c r="G163" s="47">
        <f t="shared" si="7"/>
        <v>680</v>
      </c>
      <c r="H163" s="47">
        <f t="shared" si="8"/>
        <v>47.6</v>
      </c>
    </row>
    <row r="164" spans="1:8" x14ac:dyDescent="0.3">
      <c r="A164" t="s">
        <v>251</v>
      </c>
      <c r="B164" s="11">
        <v>44290</v>
      </c>
      <c r="C164" t="s">
        <v>247</v>
      </c>
      <c r="D164" s="49">
        <v>6</v>
      </c>
      <c r="E164" t="s">
        <v>236</v>
      </c>
      <c r="F164" t="str">
        <f t="shared" si="6"/>
        <v>Fred</v>
      </c>
      <c r="G164" s="47">
        <f t="shared" si="7"/>
        <v>540</v>
      </c>
      <c r="H164" s="47">
        <f t="shared" si="8"/>
        <v>37.800000000000004</v>
      </c>
    </row>
    <row r="165" spans="1:8" x14ac:dyDescent="0.3">
      <c r="A165" t="s">
        <v>242</v>
      </c>
      <c r="B165" s="11">
        <v>44290</v>
      </c>
      <c r="C165" t="s">
        <v>245</v>
      </c>
      <c r="D165" s="49">
        <v>6</v>
      </c>
      <c r="E165" t="s">
        <v>235</v>
      </c>
      <c r="F165" t="str">
        <f t="shared" si="6"/>
        <v>Shawn</v>
      </c>
      <c r="G165" s="47">
        <f t="shared" si="7"/>
        <v>720</v>
      </c>
      <c r="H165" s="47">
        <f t="shared" si="8"/>
        <v>50.400000000000006</v>
      </c>
    </row>
    <row r="166" spans="1:8" x14ac:dyDescent="0.3">
      <c r="A166" t="s">
        <v>242</v>
      </c>
      <c r="B166" s="11">
        <v>44290</v>
      </c>
      <c r="C166" t="s">
        <v>245</v>
      </c>
      <c r="D166" s="49">
        <v>6</v>
      </c>
      <c r="E166" t="s">
        <v>238</v>
      </c>
      <c r="F166" t="str">
        <f t="shared" si="6"/>
        <v>Shawn</v>
      </c>
      <c r="G166" s="47">
        <f t="shared" si="7"/>
        <v>420</v>
      </c>
      <c r="H166" s="47">
        <f t="shared" si="8"/>
        <v>29.400000000000002</v>
      </c>
    </row>
    <row r="167" spans="1:8" x14ac:dyDescent="0.3">
      <c r="A167" t="s">
        <v>242</v>
      </c>
      <c r="B167" s="11">
        <v>44290</v>
      </c>
      <c r="C167" t="s">
        <v>248</v>
      </c>
      <c r="D167" s="49">
        <v>8</v>
      </c>
      <c r="E167" t="s">
        <v>236</v>
      </c>
      <c r="F167" t="str">
        <f t="shared" si="6"/>
        <v>Shawn</v>
      </c>
      <c r="G167" s="47">
        <f t="shared" si="7"/>
        <v>600</v>
      </c>
      <c r="H167" s="47">
        <f t="shared" si="8"/>
        <v>42.000000000000007</v>
      </c>
    </row>
    <row r="168" spans="1:8" x14ac:dyDescent="0.3">
      <c r="A168" t="s">
        <v>242</v>
      </c>
      <c r="B168" s="11">
        <v>44291</v>
      </c>
      <c r="C168" t="s">
        <v>246</v>
      </c>
      <c r="D168" s="49">
        <v>2</v>
      </c>
      <c r="E168" t="s">
        <v>236</v>
      </c>
      <c r="F168" t="str">
        <f t="shared" si="6"/>
        <v>Shawn</v>
      </c>
      <c r="G168" s="47">
        <f t="shared" si="7"/>
        <v>150</v>
      </c>
      <c r="H168" s="47">
        <f t="shared" si="8"/>
        <v>10.500000000000002</v>
      </c>
    </row>
    <row r="169" spans="1:8" x14ac:dyDescent="0.3">
      <c r="A169" t="s">
        <v>241</v>
      </c>
      <c r="B169" s="11">
        <v>44292</v>
      </c>
      <c r="C169" t="s">
        <v>247</v>
      </c>
      <c r="D169" s="49">
        <v>4</v>
      </c>
      <c r="E169" t="s">
        <v>239</v>
      </c>
      <c r="F169" t="str">
        <f t="shared" si="6"/>
        <v>Fred</v>
      </c>
      <c r="G169" s="47">
        <f t="shared" si="7"/>
        <v>432</v>
      </c>
      <c r="H169" s="47">
        <f t="shared" si="8"/>
        <v>30.240000000000002</v>
      </c>
    </row>
    <row r="170" spans="1:8" x14ac:dyDescent="0.3">
      <c r="A170" t="s">
        <v>242</v>
      </c>
      <c r="B170" s="11">
        <v>44292</v>
      </c>
      <c r="C170" t="s">
        <v>245</v>
      </c>
      <c r="D170" s="49">
        <v>1</v>
      </c>
      <c r="E170" t="s">
        <v>236</v>
      </c>
      <c r="F170" t="str">
        <f t="shared" si="6"/>
        <v>Shawn</v>
      </c>
      <c r="G170" s="47">
        <f t="shared" si="7"/>
        <v>75</v>
      </c>
      <c r="H170" s="47">
        <f t="shared" si="8"/>
        <v>5.2500000000000009</v>
      </c>
    </row>
    <row r="171" spans="1:8" x14ac:dyDescent="0.3">
      <c r="A171" t="s">
        <v>240</v>
      </c>
      <c r="B171" s="11">
        <v>44292</v>
      </c>
      <c r="C171" t="s">
        <v>246</v>
      </c>
      <c r="D171" s="49">
        <v>6</v>
      </c>
      <c r="E171" t="s">
        <v>236</v>
      </c>
      <c r="F171" t="str">
        <f t="shared" si="6"/>
        <v>Tracy</v>
      </c>
      <c r="G171" s="47">
        <f t="shared" si="7"/>
        <v>405</v>
      </c>
      <c r="H171" s="47">
        <f t="shared" si="8"/>
        <v>28.35</v>
      </c>
    </row>
    <row r="172" spans="1:8" x14ac:dyDescent="0.3">
      <c r="A172" t="s">
        <v>242</v>
      </c>
      <c r="B172" s="11">
        <v>44292</v>
      </c>
      <c r="C172" t="s">
        <v>246</v>
      </c>
      <c r="D172" s="49">
        <v>7</v>
      </c>
      <c r="E172" t="s">
        <v>235</v>
      </c>
      <c r="F172" t="str">
        <f t="shared" si="6"/>
        <v>Shawn</v>
      </c>
      <c r="G172" s="47">
        <f t="shared" si="7"/>
        <v>840</v>
      </c>
      <c r="H172" s="47">
        <f t="shared" si="8"/>
        <v>58.800000000000004</v>
      </c>
    </row>
    <row r="173" spans="1:8" x14ac:dyDescent="0.3">
      <c r="A173" t="s">
        <v>251</v>
      </c>
      <c r="B173" s="11">
        <v>44295</v>
      </c>
      <c r="C173" t="s">
        <v>246</v>
      </c>
      <c r="D173" s="13">
        <v>10</v>
      </c>
      <c r="E173" t="s">
        <v>236</v>
      </c>
      <c r="F173" t="str">
        <f t="shared" si="6"/>
        <v>Fred</v>
      </c>
      <c r="G173" s="47">
        <f t="shared" si="7"/>
        <v>900</v>
      </c>
      <c r="H173" s="47">
        <f t="shared" si="8"/>
        <v>63.000000000000007</v>
      </c>
    </row>
    <row r="174" spans="1:8" x14ac:dyDescent="0.3">
      <c r="A174" t="s">
        <v>242</v>
      </c>
      <c r="B174" s="11">
        <v>44295</v>
      </c>
      <c r="C174" t="s">
        <v>246</v>
      </c>
      <c r="D174" s="49">
        <v>8</v>
      </c>
      <c r="E174" t="s">
        <v>236</v>
      </c>
      <c r="F174" t="str">
        <f t="shared" si="6"/>
        <v>Shawn</v>
      </c>
      <c r="G174" s="47">
        <f t="shared" si="7"/>
        <v>600</v>
      </c>
      <c r="H174" s="47">
        <f t="shared" si="8"/>
        <v>42.000000000000007</v>
      </c>
    </row>
    <row r="175" spans="1:8" x14ac:dyDescent="0.3">
      <c r="A175" t="s">
        <v>251</v>
      </c>
      <c r="B175" s="11">
        <v>44296</v>
      </c>
      <c r="C175" t="s">
        <v>245</v>
      </c>
      <c r="D175" s="49">
        <v>1</v>
      </c>
      <c r="E175" t="s">
        <v>238</v>
      </c>
      <c r="F175" t="str">
        <f t="shared" si="6"/>
        <v>Fred</v>
      </c>
      <c r="G175" s="47">
        <f t="shared" si="7"/>
        <v>84</v>
      </c>
      <c r="H175" s="47">
        <f t="shared" si="8"/>
        <v>5.8800000000000008</v>
      </c>
    </row>
    <row r="176" spans="1:8" x14ac:dyDescent="0.3">
      <c r="A176" t="s">
        <v>251</v>
      </c>
      <c r="B176" s="11">
        <v>44297</v>
      </c>
      <c r="C176" t="s">
        <v>246</v>
      </c>
      <c r="D176" s="13">
        <v>4</v>
      </c>
      <c r="E176" t="s">
        <v>237</v>
      </c>
      <c r="F176" t="str">
        <f t="shared" si="6"/>
        <v>Fred</v>
      </c>
      <c r="G176" s="47">
        <f t="shared" si="7"/>
        <v>408</v>
      </c>
      <c r="H176" s="47">
        <f t="shared" si="8"/>
        <v>28.560000000000002</v>
      </c>
    </row>
    <row r="177" spans="1:8" x14ac:dyDescent="0.3">
      <c r="A177" t="s">
        <v>241</v>
      </c>
      <c r="B177" s="11">
        <v>44297</v>
      </c>
      <c r="C177" t="s">
        <v>246</v>
      </c>
      <c r="D177" s="13">
        <v>9</v>
      </c>
      <c r="E177" t="s">
        <v>236</v>
      </c>
      <c r="F177" t="str">
        <f t="shared" si="6"/>
        <v>Fred</v>
      </c>
      <c r="G177" s="47">
        <f t="shared" si="7"/>
        <v>810</v>
      </c>
      <c r="H177" s="47">
        <f t="shared" si="8"/>
        <v>56.7</v>
      </c>
    </row>
    <row r="178" spans="1:8" x14ac:dyDescent="0.3">
      <c r="A178" t="s">
        <v>243</v>
      </c>
      <c r="B178" s="11">
        <v>44297</v>
      </c>
      <c r="C178" t="s">
        <v>246</v>
      </c>
      <c r="D178" s="49">
        <v>3</v>
      </c>
      <c r="E178" t="s">
        <v>235</v>
      </c>
      <c r="F178" t="str">
        <f t="shared" si="6"/>
        <v>Tracy</v>
      </c>
      <c r="G178" s="47">
        <f t="shared" si="7"/>
        <v>396.00000000000006</v>
      </c>
      <c r="H178" s="47">
        <f t="shared" si="8"/>
        <v>27.720000000000006</v>
      </c>
    </row>
    <row r="179" spans="1:8" x14ac:dyDescent="0.3">
      <c r="A179" t="s">
        <v>242</v>
      </c>
      <c r="B179" s="11">
        <v>44297</v>
      </c>
      <c r="C179" t="s">
        <v>247</v>
      </c>
      <c r="D179" s="49">
        <v>5</v>
      </c>
      <c r="E179" t="s">
        <v>239</v>
      </c>
      <c r="F179" t="str">
        <f t="shared" si="6"/>
        <v>Shawn</v>
      </c>
      <c r="G179" s="47">
        <f t="shared" si="7"/>
        <v>450</v>
      </c>
      <c r="H179" s="47">
        <f t="shared" si="8"/>
        <v>31.500000000000004</v>
      </c>
    </row>
    <row r="180" spans="1:8" x14ac:dyDescent="0.3">
      <c r="A180" t="s">
        <v>241</v>
      </c>
      <c r="B180" s="11">
        <v>44298</v>
      </c>
      <c r="C180" t="s">
        <v>246</v>
      </c>
      <c r="D180" s="13">
        <v>6</v>
      </c>
      <c r="E180" t="s">
        <v>236</v>
      </c>
      <c r="F180" t="str">
        <f t="shared" si="6"/>
        <v>Fred</v>
      </c>
      <c r="G180" s="47">
        <f t="shared" si="7"/>
        <v>540</v>
      </c>
      <c r="H180" s="47">
        <f t="shared" si="8"/>
        <v>37.800000000000004</v>
      </c>
    </row>
    <row r="181" spans="1:8" x14ac:dyDescent="0.3">
      <c r="A181" t="s">
        <v>243</v>
      </c>
      <c r="B181" s="11">
        <v>44298</v>
      </c>
      <c r="C181" t="s">
        <v>246</v>
      </c>
      <c r="D181" s="49">
        <v>8</v>
      </c>
      <c r="E181" t="s">
        <v>237</v>
      </c>
      <c r="F181" t="str">
        <f t="shared" si="6"/>
        <v>Tracy</v>
      </c>
      <c r="G181" s="47">
        <f t="shared" si="7"/>
        <v>748.00000000000011</v>
      </c>
      <c r="H181" s="47">
        <f t="shared" si="8"/>
        <v>52.360000000000014</v>
      </c>
    </row>
    <row r="182" spans="1:8" x14ac:dyDescent="0.3">
      <c r="A182" t="s">
        <v>242</v>
      </c>
      <c r="B182" s="11">
        <v>44298</v>
      </c>
      <c r="C182" t="s">
        <v>247</v>
      </c>
      <c r="D182" s="49">
        <v>7</v>
      </c>
      <c r="E182" t="s">
        <v>236</v>
      </c>
      <c r="F182" t="str">
        <f t="shared" si="6"/>
        <v>Shawn</v>
      </c>
      <c r="G182" s="47">
        <f t="shared" si="7"/>
        <v>525</v>
      </c>
      <c r="H182" s="47">
        <f t="shared" si="8"/>
        <v>36.75</v>
      </c>
    </row>
    <row r="183" spans="1:8" x14ac:dyDescent="0.3">
      <c r="A183" t="s">
        <v>242</v>
      </c>
      <c r="B183" s="11">
        <v>44298</v>
      </c>
      <c r="C183" t="s">
        <v>247</v>
      </c>
      <c r="D183" s="13">
        <v>9</v>
      </c>
      <c r="E183" t="s">
        <v>236</v>
      </c>
      <c r="F183" t="str">
        <f t="shared" si="6"/>
        <v>Shawn</v>
      </c>
      <c r="G183" s="47">
        <f t="shared" si="7"/>
        <v>675</v>
      </c>
      <c r="H183" s="47">
        <f t="shared" si="8"/>
        <v>47.250000000000007</v>
      </c>
    </row>
    <row r="184" spans="1:8" x14ac:dyDescent="0.3">
      <c r="A184" t="s">
        <v>242</v>
      </c>
      <c r="B184" s="11">
        <v>44299</v>
      </c>
      <c r="C184" t="s">
        <v>247</v>
      </c>
      <c r="D184" s="49">
        <v>6</v>
      </c>
      <c r="E184" t="s">
        <v>235</v>
      </c>
      <c r="F184" t="str">
        <f t="shared" si="6"/>
        <v>Shawn</v>
      </c>
      <c r="G184" s="47">
        <f t="shared" si="7"/>
        <v>720</v>
      </c>
      <c r="H184" s="47">
        <f t="shared" si="8"/>
        <v>50.400000000000006</v>
      </c>
    </row>
    <row r="185" spans="1:8" x14ac:dyDescent="0.3">
      <c r="A185" t="s">
        <v>240</v>
      </c>
      <c r="B185" s="11">
        <v>44299</v>
      </c>
      <c r="C185" t="s">
        <v>246</v>
      </c>
      <c r="D185" s="13">
        <v>6</v>
      </c>
      <c r="E185" t="s">
        <v>238</v>
      </c>
      <c r="F185" t="str">
        <f t="shared" si="6"/>
        <v>Tracy</v>
      </c>
      <c r="G185" s="47">
        <f t="shared" si="7"/>
        <v>378</v>
      </c>
      <c r="H185" s="47">
        <f t="shared" si="8"/>
        <v>26.46</v>
      </c>
    </row>
    <row r="186" spans="1:8" x14ac:dyDescent="0.3">
      <c r="A186" t="s">
        <v>241</v>
      </c>
      <c r="B186" s="11">
        <v>44299</v>
      </c>
      <c r="C186" t="s">
        <v>247</v>
      </c>
      <c r="D186" s="49">
        <v>5</v>
      </c>
      <c r="E186" t="s">
        <v>235</v>
      </c>
      <c r="F186" t="str">
        <f t="shared" si="6"/>
        <v>Fred</v>
      </c>
      <c r="G186" s="47">
        <f t="shared" si="7"/>
        <v>720</v>
      </c>
      <c r="H186" s="47">
        <f t="shared" si="8"/>
        <v>50.400000000000006</v>
      </c>
    </row>
    <row r="187" spans="1:8" x14ac:dyDescent="0.3">
      <c r="A187" t="s">
        <v>251</v>
      </c>
      <c r="B187" s="11">
        <v>44299</v>
      </c>
      <c r="C187" t="s">
        <v>246</v>
      </c>
      <c r="D187" s="49">
        <v>2</v>
      </c>
      <c r="E187" t="s">
        <v>238</v>
      </c>
      <c r="F187" t="str">
        <f t="shared" si="6"/>
        <v>Fred</v>
      </c>
      <c r="G187" s="47">
        <f t="shared" si="7"/>
        <v>168</v>
      </c>
      <c r="H187" s="47">
        <f t="shared" si="8"/>
        <v>11.760000000000002</v>
      </c>
    </row>
    <row r="188" spans="1:8" x14ac:dyDescent="0.3">
      <c r="A188" t="s">
        <v>242</v>
      </c>
      <c r="B188" s="11">
        <v>44299</v>
      </c>
      <c r="C188" t="s">
        <v>246</v>
      </c>
      <c r="D188" s="13">
        <v>8</v>
      </c>
      <c r="E188" t="s">
        <v>235</v>
      </c>
      <c r="F188" t="str">
        <f t="shared" si="6"/>
        <v>Shawn</v>
      </c>
      <c r="G188" s="47">
        <f t="shared" si="7"/>
        <v>960</v>
      </c>
      <c r="H188" s="47">
        <f t="shared" si="8"/>
        <v>67.2</v>
      </c>
    </row>
    <row r="189" spans="1:8" x14ac:dyDescent="0.3">
      <c r="A189" t="s">
        <v>241</v>
      </c>
      <c r="B189" s="11">
        <v>44300</v>
      </c>
      <c r="C189" t="s">
        <v>246</v>
      </c>
      <c r="D189" s="49">
        <v>4</v>
      </c>
      <c r="E189" t="s">
        <v>236</v>
      </c>
      <c r="F189" t="str">
        <f t="shared" si="6"/>
        <v>Fred</v>
      </c>
      <c r="G189" s="47">
        <f t="shared" si="7"/>
        <v>360</v>
      </c>
      <c r="H189" s="47">
        <f t="shared" si="8"/>
        <v>25.200000000000003</v>
      </c>
    </row>
    <row r="190" spans="1:8" x14ac:dyDescent="0.3">
      <c r="A190" t="s">
        <v>240</v>
      </c>
      <c r="B190" s="11">
        <v>44300</v>
      </c>
      <c r="C190" t="s">
        <v>246</v>
      </c>
      <c r="D190" s="49">
        <v>2</v>
      </c>
      <c r="E190" t="s">
        <v>235</v>
      </c>
      <c r="F190" t="str">
        <f t="shared" si="6"/>
        <v>Tracy</v>
      </c>
      <c r="G190" s="47">
        <f t="shared" si="7"/>
        <v>216</v>
      </c>
      <c r="H190" s="47">
        <f t="shared" si="8"/>
        <v>15.120000000000001</v>
      </c>
    </row>
    <row r="191" spans="1:8" x14ac:dyDescent="0.3">
      <c r="A191" t="s">
        <v>242</v>
      </c>
      <c r="B191" s="11">
        <v>44300</v>
      </c>
      <c r="C191" t="s">
        <v>246</v>
      </c>
      <c r="D191" s="49">
        <v>2</v>
      </c>
      <c r="E191" t="s">
        <v>235</v>
      </c>
      <c r="F191" t="str">
        <f t="shared" si="6"/>
        <v>Shawn</v>
      </c>
      <c r="G191" s="47">
        <f t="shared" si="7"/>
        <v>240</v>
      </c>
      <c r="H191" s="47">
        <f t="shared" si="8"/>
        <v>16.8</v>
      </c>
    </row>
    <row r="192" spans="1:8" x14ac:dyDescent="0.3">
      <c r="A192" t="s">
        <v>240</v>
      </c>
      <c r="B192" s="11">
        <v>44300</v>
      </c>
      <c r="C192" t="s">
        <v>246</v>
      </c>
      <c r="D192" s="49">
        <v>7</v>
      </c>
      <c r="E192" t="s">
        <v>235</v>
      </c>
      <c r="F192" t="str">
        <f t="shared" si="6"/>
        <v>Tracy</v>
      </c>
      <c r="G192" s="47">
        <f t="shared" si="7"/>
        <v>756</v>
      </c>
      <c r="H192" s="47">
        <f t="shared" si="8"/>
        <v>52.92</v>
      </c>
    </row>
    <row r="193" spans="1:8" x14ac:dyDescent="0.3">
      <c r="A193" t="s">
        <v>242</v>
      </c>
      <c r="B193" s="11">
        <v>44300</v>
      </c>
      <c r="C193" t="s">
        <v>245</v>
      </c>
      <c r="D193" s="49">
        <v>8</v>
      </c>
      <c r="E193" t="s">
        <v>235</v>
      </c>
      <c r="F193" t="str">
        <f t="shared" si="6"/>
        <v>Shawn</v>
      </c>
      <c r="G193" s="47">
        <f t="shared" si="7"/>
        <v>960</v>
      </c>
      <c r="H193" s="47">
        <f t="shared" si="8"/>
        <v>67.2</v>
      </c>
    </row>
    <row r="194" spans="1:8" x14ac:dyDescent="0.3">
      <c r="A194" t="s">
        <v>240</v>
      </c>
      <c r="B194" s="11">
        <v>44301</v>
      </c>
      <c r="C194" t="s">
        <v>246</v>
      </c>
      <c r="D194" s="49">
        <v>10</v>
      </c>
      <c r="E194" t="s">
        <v>236</v>
      </c>
      <c r="F194" t="str">
        <f t="shared" ref="F194:F257" si="9">VLOOKUP(A194,tblProjectInfo,2,FALSE)</f>
        <v>Tracy</v>
      </c>
      <c r="G194" s="47">
        <f t="shared" ref="G194:G257" si="10">D194*VLOOKUP(E194,tblTypeInfo,2,FALSE)*VLOOKUP(A194,tblProjectInfo,3,FALSE)</f>
        <v>675</v>
      </c>
      <c r="H194" s="47">
        <f t="shared" ref="H194:H257" si="11">0.07*G194</f>
        <v>47.250000000000007</v>
      </c>
    </row>
    <row r="195" spans="1:8" x14ac:dyDescent="0.3">
      <c r="A195" t="s">
        <v>242</v>
      </c>
      <c r="B195" s="11">
        <v>44301</v>
      </c>
      <c r="C195" t="s">
        <v>246</v>
      </c>
      <c r="D195" s="49">
        <v>9</v>
      </c>
      <c r="E195" t="s">
        <v>237</v>
      </c>
      <c r="F195" t="str">
        <f t="shared" si="9"/>
        <v>Shawn</v>
      </c>
      <c r="G195" s="47">
        <f t="shared" si="10"/>
        <v>765</v>
      </c>
      <c r="H195" s="47">
        <f t="shared" si="11"/>
        <v>53.550000000000004</v>
      </c>
    </row>
    <row r="196" spans="1:8" x14ac:dyDescent="0.3">
      <c r="A196" t="s">
        <v>242</v>
      </c>
      <c r="B196" s="11">
        <v>44301</v>
      </c>
      <c r="C196" t="s">
        <v>247</v>
      </c>
      <c r="D196" s="13">
        <v>5</v>
      </c>
      <c r="E196" t="s">
        <v>235</v>
      </c>
      <c r="F196" t="str">
        <f t="shared" si="9"/>
        <v>Shawn</v>
      </c>
      <c r="G196" s="47">
        <f t="shared" si="10"/>
        <v>600</v>
      </c>
      <c r="H196" s="47">
        <f t="shared" si="11"/>
        <v>42.000000000000007</v>
      </c>
    </row>
    <row r="197" spans="1:8" x14ac:dyDescent="0.3">
      <c r="A197" t="s">
        <v>241</v>
      </c>
      <c r="B197" s="11">
        <v>44301</v>
      </c>
      <c r="C197" t="s">
        <v>246</v>
      </c>
      <c r="D197" s="49">
        <v>10</v>
      </c>
      <c r="E197" t="s">
        <v>236</v>
      </c>
      <c r="F197" t="str">
        <f t="shared" si="9"/>
        <v>Fred</v>
      </c>
      <c r="G197" s="47">
        <f t="shared" si="10"/>
        <v>900</v>
      </c>
      <c r="H197" s="47">
        <f t="shared" si="11"/>
        <v>63.000000000000007</v>
      </c>
    </row>
    <row r="198" spans="1:8" x14ac:dyDescent="0.3">
      <c r="A198" t="s">
        <v>240</v>
      </c>
      <c r="B198" s="11">
        <v>44301</v>
      </c>
      <c r="C198" t="s">
        <v>246</v>
      </c>
      <c r="D198" s="49">
        <v>10</v>
      </c>
      <c r="E198" t="s">
        <v>236</v>
      </c>
      <c r="F198" t="str">
        <f t="shared" si="9"/>
        <v>Tracy</v>
      </c>
      <c r="G198" s="47">
        <f t="shared" si="10"/>
        <v>675</v>
      </c>
      <c r="H198" s="47">
        <f t="shared" si="11"/>
        <v>47.250000000000007</v>
      </c>
    </row>
    <row r="199" spans="1:8" x14ac:dyDescent="0.3">
      <c r="A199" t="s">
        <v>251</v>
      </c>
      <c r="B199" s="11">
        <v>44303</v>
      </c>
      <c r="C199" t="s">
        <v>247</v>
      </c>
      <c r="D199" s="49">
        <v>4</v>
      </c>
      <c r="E199" t="s">
        <v>238</v>
      </c>
      <c r="F199" t="str">
        <f t="shared" si="9"/>
        <v>Fred</v>
      </c>
      <c r="G199" s="47">
        <f t="shared" si="10"/>
        <v>336</v>
      </c>
      <c r="H199" s="47">
        <f t="shared" si="11"/>
        <v>23.520000000000003</v>
      </c>
    </row>
    <row r="200" spans="1:8" x14ac:dyDescent="0.3">
      <c r="A200" t="s">
        <v>242</v>
      </c>
      <c r="B200" s="11">
        <v>44303</v>
      </c>
      <c r="C200" t="s">
        <v>245</v>
      </c>
      <c r="D200" s="49">
        <v>4</v>
      </c>
      <c r="E200" t="s">
        <v>238</v>
      </c>
      <c r="F200" t="str">
        <f t="shared" si="9"/>
        <v>Shawn</v>
      </c>
      <c r="G200" s="47">
        <f t="shared" si="10"/>
        <v>280</v>
      </c>
      <c r="H200" s="47">
        <f t="shared" si="11"/>
        <v>19.600000000000001</v>
      </c>
    </row>
    <row r="201" spans="1:8" x14ac:dyDescent="0.3">
      <c r="A201" t="s">
        <v>243</v>
      </c>
      <c r="B201" s="11">
        <v>44303</v>
      </c>
      <c r="C201" t="s">
        <v>246</v>
      </c>
      <c r="D201" s="13">
        <v>1</v>
      </c>
      <c r="E201" t="s">
        <v>238</v>
      </c>
      <c r="F201" t="str">
        <f t="shared" si="9"/>
        <v>Tracy</v>
      </c>
      <c r="G201" s="47">
        <f t="shared" si="10"/>
        <v>77</v>
      </c>
      <c r="H201" s="47">
        <f t="shared" si="11"/>
        <v>5.3900000000000006</v>
      </c>
    </row>
    <row r="202" spans="1:8" x14ac:dyDescent="0.3">
      <c r="A202" t="s">
        <v>251</v>
      </c>
      <c r="B202" s="11">
        <v>44304</v>
      </c>
      <c r="C202" t="s">
        <v>247</v>
      </c>
      <c r="D202" s="49">
        <v>6</v>
      </c>
      <c r="E202" t="s">
        <v>236</v>
      </c>
      <c r="F202" t="str">
        <f t="shared" si="9"/>
        <v>Fred</v>
      </c>
      <c r="G202" s="47">
        <f t="shared" si="10"/>
        <v>540</v>
      </c>
      <c r="H202" s="47">
        <f t="shared" si="11"/>
        <v>37.800000000000004</v>
      </c>
    </row>
    <row r="203" spans="1:8" x14ac:dyDescent="0.3">
      <c r="A203" t="s">
        <v>242</v>
      </c>
      <c r="B203" s="11">
        <v>44304</v>
      </c>
      <c r="C203" t="s">
        <v>247</v>
      </c>
      <c r="D203" s="13">
        <v>8</v>
      </c>
      <c r="E203" t="s">
        <v>236</v>
      </c>
      <c r="F203" t="str">
        <f t="shared" si="9"/>
        <v>Shawn</v>
      </c>
      <c r="G203" s="47">
        <f t="shared" si="10"/>
        <v>600</v>
      </c>
      <c r="H203" s="47">
        <f t="shared" si="11"/>
        <v>42.000000000000007</v>
      </c>
    </row>
    <row r="204" spans="1:8" x14ac:dyDescent="0.3">
      <c r="A204" t="s">
        <v>251</v>
      </c>
      <c r="B204" s="11">
        <v>44305</v>
      </c>
      <c r="C204" t="s">
        <v>247</v>
      </c>
      <c r="D204" s="49">
        <v>5</v>
      </c>
      <c r="E204" t="s">
        <v>239</v>
      </c>
      <c r="F204" t="str">
        <f t="shared" si="9"/>
        <v>Fred</v>
      </c>
      <c r="G204" s="47">
        <f t="shared" si="10"/>
        <v>540</v>
      </c>
      <c r="H204" s="47">
        <f t="shared" si="11"/>
        <v>37.800000000000004</v>
      </c>
    </row>
    <row r="205" spans="1:8" x14ac:dyDescent="0.3">
      <c r="A205" t="s">
        <v>242</v>
      </c>
      <c r="B205" s="11">
        <v>44305</v>
      </c>
      <c r="C205" t="s">
        <v>245</v>
      </c>
      <c r="D205" s="49">
        <v>5</v>
      </c>
      <c r="E205" t="s">
        <v>236</v>
      </c>
      <c r="F205" t="str">
        <f t="shared" si="9"/>
        <v>Shawn</v>
      </c>
      <c r="G205" s="47">
        <f t="shared" si="10"/>
        <v>375</v>
      </c>
      <c r="H205" s="47">
        <f t="shared" si="11"/>
        <v>26.250000000000004</v>
      </c>
    </row>
    <row r="206" spans="1:8" x14ac:dyDescent="0.3">
      <c r="A206" t="s">
        <v>242</v>
      </c>
      <c r="B206" s="11">
        <v>44306</v>
      </c>
      <c r="C206" t="s">
        <v>246</v>
      </c>
      <c r="D206" s="13">
        <v>7</v>
      </c>
      <c r="E206" t="s">
        <v>235</v>
      </c>
      <c r="F206" t="str">
        <f t="shared" si="9"/>
        <v>Shawn</v>
      </c>
      <c r="G206" s="47">
        <f t="shared" si="10"/>
        <v>840</v>
      </c>
      <c r="H206" s="47">
        <f t="shared" si="11"/>
        <v>58.800000000000004</v>
      </c>
    </row>
    <row r="207" spans="1:8" x14ac:dyDescent="0.3">
      <c r="A207" t="s">
        <v>243</v>
      </c>
      <c r="B207" s="11">
        <v>44306</v>
      </c>
      <c r="C207" t="s">
        <v>246</v>
      </c>
      <c r="D207" s="49">
        <v>1</v>
      </c>
      <c r="E207" t="s">
        <v>238</v>
      </c>
      <c r="F207" t="str">
        <f t="shared" si="9"/>
        <v>Tracy</v>
      </c>
      <c r="G207" s="47">
        <f t="shared" si="10"/>
        <v>77</v>
      </c>
      <c r="H207" s="47">
        <f t="shared" si="11"/>
        <v>5.3900000000000006</v>
      </c>
    </row>
    <row r="208" spans="1:8" x14ac:dyDescent="0.3">
      <c r="A208" t="s">
        <v>242</v>
      </c>
      <c r="B208" s="11">
        <v>44306</v>
      </c>
      <c r="C208" t="s">
        <v>246</v>
      </c>
      <c r="D208" s="49">
        <v>3</v>
      </c>
      <c r="E208" t="s">
        <v>235</v>
      </c>
      <c r="F208" t="str">
        <f t="shared" si="9"/>
        <v>Shawn</v>
      </c>
      <c r="G208" s="47">
        <f t="shared" si="10"/>
        <v>360</v>
      </c>
      <c r="H208" s="47">
        <f t="shared" si="11"/>
        <v>25.200000000000003</v>
      </c>
    </row>
    <row r="209" spans="1:8" x14ac:dyDescent="0.3">
      <c r="A209" t="s">
        <v>242</v>
      </c>
      <c r="B209" s="11">
        <v>44306</v>
      </c>
      <c r="C209" t="s">
        <v>246</v>
      </c>
      <c r="D209" s="49">
        <v>3</v>
      </c>
      <c r="E209" t="s">
        <v>238</v>
      </c>
      <c r="F209" t="str">
        <f t="shared" si="9"/>
        <v>Shawn</v>
      </c>
      <c r="G209" s="47">
        <f t="shared" si="10"/>
        <v>210</v>
      </c>
      <c r="H209" s="47">
        <f t="shared" si="11"/>
        <v>14.700000000000001</v>
      </c>
    </row>
    <row r="210" spans="1:8" x14ac:dyDescent="0.3">
      <c r="A210" t="s">
        <v>251</v>
      </c>
      <c r="B210" s="11">
        <v>44306</v>
      </c>
      <c r="C210" t="s">
        <v>245</v>
      </c>
      <c r="D210" s="13">
        <v>3</v>
      </c>
      <c r="E210" t="s">
        <v>239</v>
      </c>
      <c r="F210" t="str">
        <f t="shared" si="9"/>
        <v>Fred</v>
      </c>
      <c r="G210" s="47">
        <f t="shared" si="10"/>
        <v>324</v>
      </c>
      <c r="H210" s="47">
        <f t="shared" si="11"/>
        <v>22.680000000000003</v>
      </c>
    </row>
    <row r="211" spans="1:8" x14ac:dyDescent="0.3">
      <c r="A211" t="s">
        <v>242</v>
      </c>
      <c r="B211" s="11">
        <v>44307</v>
      </c>
      <c r="C211" t="s">
        <v>248</v>
      </c>
      <c r="D211" s="49">
        <v>7</v>
      </c>
      <c r="E211" t="s">
        <v>238</v>
      </c>
      <c r="F211" t="str">
        <f t="shared" si="9"/>
        <v>Shawn</v>
      </c>
      <c r="G211" s="47">
        <f t="shared" si="10"/>
        <v>490</v>
      </c>
      <c r="H211" s="47">
        <f t="shared" si="11"/>
        <v>34.300000000000004</v>
      </c>
    </row>
    <row r="212" spans="1:8" x14ac:dyDescent="0.3">
      <c r="A212" t="s">
        <v>242</v>
      </c>
      <c r="B212" s="11">
        <v>44308</v>
      </c>
      <c r="C212" t="s">
        <v>246</v>
      </c>
      <c r="D212" s="49">
        <v>3</v>
      </c>
      <c r="E212" t="s">
        <v>236</v>
      </c>
      <c r="F212" t="str">
        <f t="shared" si="9"/>
        <v>Shawn</v>
      </c>
      <c r="G212" s="47">
        <f t="shared" si="10"/>
        <v>225</v>
      </c>
      <c r="H212" s="47">
        <f t="shared" si="11"/>
        <v>15.750000000000002</v>
      </c>
    </row>
    <row r="213" spans="1:8" x14ac:dyDescent="0.3">
      <c r="A213" t="s">
        <v>251</v>
      </c>
      <c r="B213" s="11">
        <v>44309</v>
      </c>
      <c r="C213" t="s">
        <v>246</v>
      </c>
      <c r="D213" s="49">
        <v>4</v>
      </c>
      <c r="E213" t="s">
        <v>235</v>
      </c>
      <c r="F213" t="str">
        <f t="shared" si="9"/>
        <v>Fred</v>
      </c>
      <c r="G213" s="47">
        <f t="shared" si="10"/>
        <v>576</v>
      </c>
      <c r="H213" s="47">
        <f t="shared" si="11"/>
        <v>40.320000000000007</v>
      </c>
    </row>
    <row r="214" spans="1:8" x14ac:dyDescent="0.3">
      <c r="A214" t="s">
        <v>242</v>
      </c>
      <c r="B214" s="11">
        <v>44310</v>
      </c>
      <c r="C214" t="s">
        <v>247</v>
      </c>
      <c r="D214" s="49">
        <v>5</v>
      </c>
      <c r="E214" t="s">
        <v>236</v>
      </c>
      <c r="F214" t="str">
        <f t="shared" si="9"/>
        <v>Shawn</v>
      </c>
      <c r="G214" s="47">
        <f t="shared" si="10"/>
        <v>375</v>
      </c>
      <c r="H214" s="47">
        <f t="shared" si="11"/>
        <v>26.250000000000004</v>
      </c>
    </row>
    <row r="215" spans="1:8" x14ac:dyDescent="0.3">
      <c r="A215" t="s">
        <v>251</v>
      </c>
      <c r="B215" s="11">
        <v>44310</v>
      </c>
      <c r="C215" t="s">
        <v>245</v>
      </c>
      <c r="D215" s="49">
        <v>4</v>
      </c>
      <c r="E215" t="s">
        <v>235</v>
      </c>
      <c r="F215" t="str">
        <f t="shared" si="9"/>
        <v>Fred</v>
      </c>
      <c r="G215" s="47">
        <f t="shared" si="10"/>
        <v>576</v>
      </c>
      <c r="H215" s="47">
        <f t="shared" si="11"/>
        <v>40.320000000000007</v>
      </c>
    </row>
    <row r="216" spans="1:8" x14ac:dyDescent="0.3">
      <c r="A216" t="s">
        <v>240</v>
      </c>
      <c r="B216" s="11">
        <v>44311</v>
      </c>
      <c r="C216" t="s">
        <v>246</v>
      </c>
      <c r="D216" s="49">
        <v>10</v>
      </c>
      <c r="E216" t="s">
        <v>235</v>
      </c>
      <c r="F216" t="str">
        <f t="shared" si="9"/>
        <v>Tracy</v>
      </c>
      <c r="G216" s="47">
        <f t="shared" si="10"/>
        <v>1080</v>
      </c>
      <c r="H216" s="47">
        <f t="shared" si="11"/>
        <v>75.600000000000009</v>
      </c>
    </row>
    <row r="217" spans="1:8" x14ac:dyDescent="0.3">
      <c r="A217" t="s">
        <v>242</v>
      </c>
      <c r="B217" s="11">
        <v>44312</v>
      </c>
      <c r="C217" t="s">
        <v>246</v>
      </c>
      <c r="D217" s="49">
        <v>10</v>
      </c>
      <c r="E217" t="s">
        <v>236</v>
      </c>
      <c r="F217" t="str">
        <f t="shared" si="9"/>
        <v>Shawn</v>
      </c>
      <c r="G217" s="47">
        <f t="shared" si="10"/>
        <v>750</v>
      </c>
      <c r="H217" s="47">
        <f t="shared" si="11"/>
        <v>52.500000000000007</v>
      </c>
    </row>
    <row r="218" spans="1:8" x14ac:dyDescent="0.3">
      <c r="A218" t="s">
        <v>242</v>
      </c>
      <c r="B218" s="11">
        <v>44312</v>
      </c>
      <c r="C218" t="s">
        <v>247</v>
      </c>
      <c r="D218" s="49">
        <v>4</v>
      </c>
      <c r="E218" t="s">
        <v>238</v>
      </c>
      <c r="F218" t="str">
        <f t="shared" si="9"/>
        <v>Shawn</v>
      </c>
      <c r="G218" s="47">
        <f t="shared" si="10"/>
        <v>280</v>
      </c>
      <c r="H218" s="47">
        <f t="shared" si="11"/>
        <v>19.600000000000001</v>
      </c>
    </row>
    <row r="219" spans="1:8" x14ac:dyDescent="0.3">
      <c r="A219" t="s">
        <v>242</v>
      </c>
      <c r="B219" s="11">
        <v>44312</v>
      </c>
      <c r="C219" t="s">
        <v>246</v>
      </c>
      <c r="D219" s="49">
        <v>6</v>
      </c>
      <c r="E219" t="s">
        <v>238</v>
      </c>
      <c r="F219" t="str">
        <f t="shared" si="9"/>
        <v>Shawn</v>
      </c>
      <c r="G219" s="47">
        <f t="shared" si="10"/>
        <v>420</v>
      </c>
      <c r="H219" s="47">
        <f t="shared" si="11"/>
        <v>29.400000000000002</v>
      </c>
    </row>
    <row r="220" spans="1:8" x14ac:dyDescent="0.3">
      <c r="A220" t="s">
        <v>242</v>
      </c>
      <c r="B220" s="11">
        <v>44313</v>
      </c>
      <c r="C220" t="s">
        <v>246</v>
      </c>
      <c r="D220" s="13">
        <v>4</v>
      </c>
      <c r="E220" t="s">
        <v>238</v>
      </c>
      <c r="F220" t="str">
        <f t="shared" si="9"/>
        <v>Shawn</v>
      </c>
      <c r="G220" s="47">
        <f t="shared" si="10"/>
        <v>280</v>
      </c>
      <c r="H220" s="47">
        <f t="shared" si="11"/>
        <v>19.600000000000001</v>
      </c>
    </row>
    <row r="221" spans="1:8" x14ac:dyDescent="0.3">
      <c r="A221" t="s">
        <v>241</v>
      </c>
      <c r="B221" s="11">
        <v>44314</v>
      </c>
      <c r="C221" t="s">
        <v>247</v>
      </c>
      <c r="D221" s="49">
        <v>5</v>
      </c>
      <c r="E221" t="s">
        <v>236</v>
      </c>
      <c r="F221" t="str">
        <f t="shared" si="9"/>
        <v>Fred</v>
      </c>
      <c r="G221" s="47">
        <f t="shared" si="10"/>
        <v>450</v>
      </c>
      <c r="H221" s="47">
        <f t="shared" si="11"/>
        <v>31.500000000000004</v>
      </c>
    </row>
    <row r="222" spans="1:8" x14ac:dyDescent="0.3">
      <c r="A222" t="s">
        <v>243</v>
      </c>
      <c r="B222" s="11">
        <v>44314</v>
      </c>
      <c r="C222" t="s">
        <v>246</v>
      </c>
      <c r="D222" s="49">
        <v>6</v>
      </c>
      <c r="E222" t="s">
        <v>236</v>
      </c>
      <c r="F222" t="str">
        <f t="shared" si="9"/>
        <v>Tracy</v>
      </c>
      <c r="G222" s="47">
        <f t="shared" si="10"/>
        <v>495.00000000000006</v>
      </c>
      <c r="H222" s="47">
        <f t="shared" si="11"/>
        <v>34.650000000000006</v>
      </c>
    </row>
    <row r="223" spans="1:8" x14ac:dyDescent="0.3">
      <c r="A223" t="s">
        <v>241</v>
      </c>
      <c r="B223" s="11">
        <v>44315</v>
      </c>
      <c r="C223" t="s">
        <v>246</v>
      </c>
      <c r="D223" s="13">
        <v>4</v>
      </c>
      <c r="E223" t="s">
        <v>235</v>
      </c>
      <c r="F223" t="str">
        <f t="shared" si="9"/>
        <v>Fred</v>
      </c>
      <c r="G223" s="47">
        <f t="shared" si="10"/>
        <v>576</v>
      </c>
      <c r="H223" s="47">
        <f t="shared" si="11"/>
        <v>40.320000000000007</v>
      </c>
    </row>
    <row r="224" spans="1:8" x14ac:dyDescent="0.3">
      <c r="A224" t="s">
        <v>241</v>
      </c>
      <c r="B224" s="11">
        <v>44315</v>
      </c>
      <c r="C224" t="s">
        <v>246</v>
      </c>
      <c r="D224" s="49">
        <v>4</v>
      </c>
      <c r="E224" t="s">
        <v>236</v>
      </c>
      <c r="F224" t="str">
        <f t="shared" si="9"/>
        <v>Fred</v>
      </c>
      <c r="G224" s="47">
        <f t="shared" si="10"/>
        <v>360</v>
      </c>
      <c r="H224" s="47">
        <f t="shared" si="11"/>
        <v>25.200000000000003</v>
      </c>
    </row>
    <row r="225" spans="1:8" x14ac:dyDescent="0.3">
      <c r="A225" t="s">
        <v>242</v>
      </c>
      <c r="B225" s="11">
        <v>44315</v>
      </c>
      <c r="C225" t="s">
        <v>245</v>
      </c>
      <c r="D225" s="49">
        <v>2</v>
      </c>
      <c r="E225" t="s">
        <v>236</v>
      </c>
      <c r="F225" t="str">
        <f t="shared" si="9"/>
        <v>Shawn</v>
      </c>
      <c r="G225" s="47">
        <f t="shared" si="10"/>
        <v>150</v>
      </c>
      <c r="H225" s="47">
        <f t="shared" si="11"/>
        <v>10.500000000000002</v>
      </c>
    </row>
    <row r="226" spans="1:8" x14ac:dyDescent="0.3">
      <c r="A226" t="s">
        <v>241</v>
      </c>
      <c r="B226" s="11">
        <v>44316</v>
      </c>
      <c r="C226" t="s">
        <v>247</v>
      </c>
      <c r="D226" s="49">
        <v>5</v>
      </c>
      <c r="E226" t="s">
        <v>235</v>
      </c>
      <c r="F226" t="str">
        <f t="shared" si="9"/>
        <v>Fred</v>
      </c>
      <c r="G226" s="47">
        <f t="shared" si="10"/>
        <v>720</v>
      </c>
      <c r="H226" s="47">
        <f t="shared" si="11"/>
        <v>50.400000000000006</v>
      </c>
    </row>
    <row r="227" spans="1:8" x14ac:dyDescent="0.3">
      <c r="A227" t="s">
        <v>242</v>
      </c>
      <c r="B227" s="11">
        <v>44316</v>
      </c>
      <c r="C227" t="s">
        <v>247</v>
      </c>
      <c r="D227" s="49">
        <v>8</v>
      </c>
      <c r="E227" t="s">
        <v>236</v>
      </c>
      <c r="F227" t="str">
        <f t="shared" si="9"/>
        <v>Shawn</v>
      </c>
      <c r="G227" s="47">
        <f t="shared" si="10"/>
        <v>600</v>
      </c>
      <c r="H227" s="47">
        <f t="shared" si="11"/>
        <v>42.000000000000007</v>
      </c>
    </row>
    <row r="228" spans="1:8" x14ac:dyDescent="0.3">
      <c r="A228" t="s">
        <v>243</v>
      </c>
      <c r="B228" s="11">
        <v>44317</v>
      </c>
      <c r="C228" t="s">
        <v>246</v>
      </c>
      <c r="D228" s="49">
        <v>5</v>
      </c>
      <c r="E228" t="s">
        <v>237</v>
      </c>
      <c r="F228" t="str">
        <f t="shared" si="9"/>
        <v>Tracy</v>
      </c>
      <c r="G228" s="47">
        <f t="shared" si="10"/>
        <v>467.50000000000006</v>
      </c>
      <c r="H228" s="47">
        <f t="shared" si="11"/>
        <v>32.725000000000009</v>
      </c>
    </row>
    <row r="229" spans="1:8" x14ac:dyDescent="0.3">
      <c r="A229" t="s">
        <v>242</v>
      </c>
      <c r="B229" s="11">
        <v>44318</v>
      </c>
      <c r="C229" t="s">
        <v>246</v>
      </c>
      <c r="D229" s="49">
        <v>9</v>
      </c>
      <c r="E229" t="s">
        <v>235</v>
      </c>
      <c r="F229" t="str">
        <f t="shared" si="9"/>
        <v>Shawn</v>
      </c>
      <c r="G229" s="47">
        <f t="shared" si="10"/>
        <v>1080</v>
      </c>
      <c r="H229" s="47">
        <f t="shared" si="11"/>
        <v>75.600000000000009</v>
      </c>
    </row>
    <row r="230" spans="1:8" x14ac:dyDescent="0.3">
      <c r="A230" t="s">
        <v>241</v>
      </c>
      <c r="B230" s="11">
        <v>44318</v>
      </c>
      <c r="C230" t="s">
        <v>246</v>
      </c>
      <c r="D230" s="49">
        <v>10</v>
      </c>
      <c r="E230" t="s">
        <v>239</v>
      </c>
      <c r="F230" t="str">
        <f t="shared" si="9"/>
        <v>Fred</v>
      </c>
      <c r="G230" s="47">
        <f t="shared" si="10"/>
        <v>1080</v>
      </c>
      <c r="H230" s="47">
        <f t="shared" si="11"/>
        <v>75.600000000000009</v>
      </c>
    </row>
    <row r="231" spans="1:8" x14ac:dyDescent="0.3">
      <c r="A231" t="s">
        <v>242</v>
      </c>
      <c r="B231" s="11">
        <v>44319</v>
      </c>
      <c r="C231" t="s">
        <v>248</v>
      </c>
      <c r="D231" s="13">
        <v>2</v>
      </c>
      <c r="E231" t="s">
        <v>239</v>
      </c>
      <c r="F231" t="str">
        <f t="shared" si="9"/>
        <v>Shawn</v>
      </c>
      <c r="G231" s="47">
        <f t="shared" si="10"/>
        <v>180</v>
      </c>
      <c r="H231" s="47">
        <f t="shared" si="11"/>
        <v>12.600000000000001</v>
      </c>
    </row>
    <row r="232" spans="1:8" x14ac:dyDescent="0.3">
      <c r="A232" t="s">
        <v>242</v>
      </c>
      <c r="B232" s="11">
        <v>44320</v>
      </c>
      <c r="C232" t="s">
        <v>248</v>
      </c>
      <c r="D232" s="49">
        <v>2</v>
      </c>
      <c r="E232" t="s">
        <v>236</v>
      </c>
      <c r="F232" t="str">
        <f t="shared" si="9"/>
        <v>Shawn</v>
      </c>
      <c r="G232" s="47">
        <f t="shared" si="10"/>
        <v>150</v>
      </c>
      <c r="H232" s="47">
        <f t="shared" si="11"/>
        <v>10.500000000000002</v>
      </c>
    </row>
    <row r="233" spans="1:8" x14ac:dyDescent="0.3">
      <c r="A233" t="s">
        <v>241</v>
      </c>
      <c r="B233" s="11">
        <v>44320</v>
      </c>
      <c r="C233" t="s">
        <v>248</v>
      </c>
      <c r="D233" s="13">
        <v>7</v>
      </c>
      <c r="E233" t="s">
        <v>236</v>
      </c>
      <c r="F233" t="str">
        <f t="shared" si="9"/>
        <v>Fred</v>
      </c>
      <c r="G233" s="47">
        <f t="shared" si="10"/>
        <v>630</v>
      </c>
      <c r="H233" s="47">
        <f t="shared" si="11"/>
        <v>44.1</v>
      </c>
    </row>
    <row r="234" spans="1:8" x14ac:dyDescent="0.3">
      <c r="A234" t="s">
        <v>242</v>
      </c>
      <c r="B234" s="11">
        <v>44320</v>
      </c>
      <c r="C234" t="s">
        <v>247</v>
      </c>
      <c r="D234" s="13">
        <v>1</v>
      </c>
      <c r="E234" t="s">
        <v>236</v>
      </c>
      <c r="F234" t="str">
        <f t="shared" si="9"/>
        <v>Shawn</v>
      </c>
      <c r="G234" s="47">
        <f t="shared" si="10"/>
        <v>75</v>
      </c>
      <c r="H234" s="47">
        <f t="shared" si="11"/>
        <v>5.2500000000000009</v>
      </c>
    </row>
    <row r="235" spans="1:8" x14ac:dyDescent="0.3">
      <c r="A235" t="s">
        <v>242</v>
      </c>
      <c r="B235" s="11">
        <v>44320</v>
      </c>
      <c r="C235" t="s">
        <v>245</v>
      </c>
      <c r="D235" s="49">
        <v>10</v>
      </c>
      <c r="E235" t="s">
        <v>238</v>
      </c>
      <c r="F235" t="str">
        <f t="shared" si="9"/>
        <v>Shawn</v>
      </c>
      <c r="G235" s="47">
        <f t="shared" si="10"/>
        <v>700</v>
      </c>
      <c r="H235" s="47">
        <f t="shared" si="11"/>
        <v>49.000000000000007</v>
      </c>
    </row>
    <row r="236" spans="1:8" x14ac:dyDescent="0.3">
      <c r="A236" t="s">
        <v>240</v>
      </c>
      <c r="B236" s="11">
        <v>44321</v>
      </c>
      <c r="C236" t="s">
        <v>246</v>
      </c>
      <c r="D236" s="13">
        <v>1</v>
      </c>
      <c r="E236" t="s">
        <v>236</v>
      </c>
      <c r="F236" t="str">
        <f t="shared" si="9"/>
        <v>Tracy</v>
      </c>
      <c r="G236" s="47">
        <f t="shared" si="10"/>
        <v>67.5</v>
      </c>
      <c r="H236" s="47">
        <f t="shared" si="11"/>
        <v>4.7250000000000005</v>
      </c>
    </row>
    <row r="237" spans="1:8" x14ac:dyDescent="0.3">
      <c r="A237" t="s">
        <v>251</v>
      </c>
      <c r="B237" s="11">
        <v>44321</v>
      </c>
      <c r="C237" t="s">
        <v>248</v>
      </c>
      <c r="D237" s="49">
        <v>6</v>
      </c>
      <c r="E237" t="s">
        <v>235</v>
      </c>
      <c r="F237" t="str">
        <f t="shared" si="9"/>
        <v>Fred</v>
      </c>
      <c r="G237" s="47">
        <f t="shared" si="10"/>
        <v>864</v>
      </c>
      <c r="H237" s="47">
        <f t="shared" si="11"/>
        <v>60.480000000000004</v>
      </c>
    </row>
    <row r="238" spans="1:8" x14ac:dyDescent="0.3">
      <c r="A238" t="s">
        <v>242</v>
      </c>
      <c r="B238" s="11">
        <v>44322</v>
      </c>
      <c r="C238" t="s">
        <v>247</v>
      </c>
      <c r="D238" s="49">
        <v>5</v>
      </c>
      <c r="E238" t="s">
        <v>236</v>
      </c>
      <c r="F238" t="str">
        <f t="shared" si="9"/>
        <v>Shawn</v>
      </c>
      <c r="G238" s="47">
        <f t="shared" si="10"/>
        <v>375</v>
      </c>
      <c r="H238" s="47">
        <f t="shared" si="11"/>
        <v>26.250000000000004</v>
      </c>
    </row>
    <row r="239" spans="1:8" x14ac:dyDescent="0.3">
      <c r="A239" t="s">
        <v>242</v>
      </c>
      <c r="B239" s="11">
        <v>44322</v>
      </c>
      <c r="C239" t="s">
        <v>247</v>
      </c>
      <c r="D239" s="49">
        <v>5</v>
      </c>
      <c r="E239" t="s">
        <v>236</v>
      </c>
      <c r="F239" t="str">
        <f t="shared" si="9"/>
        <v>Shawn</v>
      </c>
      <c r="G239" s="47">
        <f t="shared" si="10"/>
        <v>375</v>
      </c>
      <c r="H239" s="47">
        <f t="shared" si="11"/>
        <v>26.250000000000004</v>
      </c>
    </row>
    <row r="240" spans="1:8" x14ac:dyDescent="0.3">
      <c r="A240" t="s">
        <v>242</v>
      </c>
      <c r="B240" s="11">
        <v>44323</v>
      </c>
      <c r="C240" t="s">
        <v>246</v>
      </c>
      <c r="D240" s="49">
        <v>6</v>
      </c>
      <c r="E240" t="s">
        <v>237</v>
      </c>
      <c r="F240" t="str">
        <f t="shared" si="9"/>
        <v>Shawn</v>
      </c>
      <c r="G240" s="47">
        <f t="shared" si="10"/>
        <v>510</v>
      </c>
      <c r="H240" s="47">
        <f t="shared" si="11"/>
        <v>35.700000000000003</v>
      </c>
    </row>
    <row r="241" spans="1:8" x14ac:dyDescent="0.3">
      <c r="A241" t="s">
        <v>242</v>
      </c>
      <c r="B241" s="11">
        <v>44324</v>
      </c>
      <c r="C241" t="s">
        <v>248</v>
      </c>
      <c r="D241" s="49">
        <v>10</v>
      </c>
      <c r="E241" t="s">
        <v>237</v>
      </c>
      <c r="F241" t="str">
        <f t="shared" si="9"/>
        <v>Shawn</v>
      </c>
      <c r="G241" s="47">
        <f t="shared" si="10"/>
        <v>850</v>
      </c>
      <c r="H241" s="47">
        <f t="shared" si="11"/>
        <v>59.500000000000007</v>
      </c>
    </row>
    <row r="242" spans="1:8" x14ac:dyDescent="0.3">
      <c r="A242" t="s">
        <v>242</v>
      </c>
      <c r="B242" s="11">
        <v>44324</v>
      </c>
      <c r="C242" t="s">
        <v>247</v>
      </c>
      <c r="D242" s="49">
        <v>10</v>
      </c>
      <c r="E242" t="s">
        <v>239</v>
      </c>
      <c r="F242" t="str">
        <f t="shared" si="9"/>
        <v>Shawn</v>
      </c>
      <c r="G242" s="47">
        <f t="shared" si="10"/>
        <v>900</v>
      </c>
      <c r="H242" s="47">
        <f t="shared" si="11"/>
        <v>63.000000000000007</v>
      </c>
    </row>
    <row r="243" spans="1:8" x14ac:dyDescent="0.3">
      <c r="A243" t="s">
        <v>241</v>
      </c>
      <c r="B243" s="11">
        <v>44325</v>
      </c>
      <c r="C243" t="s">
        <v>248</v>
      </c>
      <c r="D243" s="49">
        <v>3</v>
      </c>
      <c r="E243" t="s">
        <v>237</v>
      </c>
      <c r="F243" t="str">
        <f t="shared" si="9"/>
        <v>Fred</v>
      </c>
      <c r="G243" s="47">
        <f t="shared" si="10"/>
        <v>306</v>
      </c>
      <c r="H243" s="47">
        <f t="shared" si="11"/>
        <v>21.42</v>
      </c>
    </row>
    <row r="244" spans="1:8" x14ac:dyDescent="0.3">
      <c r="A244" t="s">
        <v>241</v>
      </c>
      <c r="B244" s="11">
        <v>44325</v>
      </c>
      <c r="C244" t="s">
        <v>246</v>
      </c>
      <c r="D244" s="13">
        <v>1</v>
      </c>
      <c r="E244" t="s">
        <v>238</v>
      </c>
      <c r="F244" t="str">
        <f t="shared" si="9"/>
        <v>Fred</v>
      </c>
      <c r="G244" s="47">
        <f t="shared" si="10"/>
        <v>84</v>
      </c>
      <c r="H244" s="47">
        <f t="shared" si="11"/>
        <v>5.8800000000000008</v>
      </c>
    </row>
    <row r="245" spans="1:8" x14ac:dyDescent="0.3">
      <c r="A245" t="s">
        <v>240</v>
      </c>
      <c r="B245" s="11">
        <v>44326</v>
      </c>
      <c r="C245" t="s">
        <v>248</v>
      </c>
      <c r="D245" s="13">
        <v>2</v>
      </c>
      <c r="E245" t="s">
        <v>236</v>
      </c>
      <c r="F245" t="str">
        <f t="shared" si="9"/>
        <v>Tracy</v>
      </c>
      <c r="G245" s="47">
        <f t="shared" si="10"/>
        <v>135</v>
      </c>
      <c r="H245" s="47">
        <f t="shared" si="11"/>
        <v>9.4500000000000011</v>
      </c>
    </row>
    <row r="246" spans="1:8" x14ac:dyDescent="0.3">
      <c r="A246" t="s">
        <v>242</v>
      </c>
      <c r="B246" s="11">
        <v>44328</v>
      </c>
      <c r="C246" t="s">
        <v>247</v>
      </c>
      <c r="D246" s="49">
        <v>10</v>
      </c>
      <c r="E246" t="s">
        <v>237</v>
      </c>
      <c r="F246" t="str">
        <f t="shared" si="9"/>
        <v>Shawn</v>
      </c>
      <c r="G246" s="47">
        <f t="shared" si="10"/>
        <v>850</v>
      </c>
      <c r="H246" s="47">
        <f t="shared" si="11"/>
        <v>59.500000000000007</v>
      </c>
    </row>
    <row r="247" spans="1:8" x14ac:dyDescent="0.3">
      <c r="A247" t="s">
        <v>241</v>
      </c>
      <c r="B247" s="11">
        <v>44329</v>
      </c>
      <c r="C247" t="s">
        <v>247</v>
      </c>
      <c r="D247" s="13">
        <v>9</v>
      </c>
      <c r="E247" t="s">
        <v>236</v>
      </c>
      <c r="F247" t="str">
        <f t="shared" si="9"/>
        <v>Fred</v>
      </c>
      <c r="G247" s="47">
        <f t="shared" si="10"/>
        <v>810</v>
      </c>
      <c r="H247" s="47">
        <f t="shared" si="11"/>
        <v>56.7</v>
      </c>
    </row>
    <row r="248" spans="1:8" x14ac:dyDescent="0.3">
      <c r="A248" t="s">
        <v>240</v>
      </c>
      <c r="B248" s="11">
        <v>44329</v>
      </c>
      <c r="C248" t="s">
        <v>246</v>
      </c>
      <c r="D248" s="13">
        <v>3</v>
      </c>
      <c r="E248" t="s">
        <v>235</v>
      </c>
      <c r="F248" t="str">
        <f t="shared" si="9"/>
        <v>Tracy</v>
      </c>
      <c r="G248" s="47">
        <f t="shared" si="10"/>
        <v>324</v>
      </c>
      <c r="H248" s="47">
        <f t="shared" si="11"/>
        <v>22.680000000000003</v>
      </c>
    </row>
    <row r="249" spans="1:8" x14ac:dyDescent="0.3">
      <c r="A249" t="s">
        <v>241</v>
      </c>
      <c r="B249" s="11">
        <v>44330</v>
      </c>
      <c r="C249" t="s">
        <v>246</v>
      </c>
      <c r="D249" s="49">
        <v>5</v>
      </c>
      <c r="E249" t="s">
        <v>238</v>
      </c>
      <c r="F249" t="str">
        <f t="shared" si="9"/>
        <v>Fred</v>
      </c>
      <c r="G249" s="47">
        <f t="shared" si="10"/>
        <v>420</v>
      </c>
      <c r="H249" s="47">
        <f t="shared" si="11"/>
        <v>29.400000000000002</v>
      </c>
    </row>
    <row r="250" spans="1:8" x14ac:dyDescent="0.3">
      <c r="A250" t="s">
        <v>251</v>
      </c>
      <c r="B250" s="11">
        <v>44330</v>
      </c>
      <c r="C250" t="s">
        <v>247</v>
      </c>
      <c r="D250" s="49">
        <v>9</v>
      </c>
      <c r="E250" t="s">
        <v>237</v>
      </c>
      <c r="F250" t="str">
        <f t="shared" si="9"/>
        <v>Fred</v>
      </c>
      <c r="G250" s="47">
        <f t="shared" si="10"/>
        <v>918</v>
      </c>
      <c r="H250" s="47">
        <f t="shared" si="11"/>
        <v>64.260000000000005</v>
      </c>
    </row>
    <row r="251" spans="1:8" x14ac:dyDescent="0.3">
      <c r="A251" t="s">
        <v>251</v>
      </c>
      <c r="B251" s="11">
        <v>44330</v>
      </c>
      <c r="C251" t="s">
        <v>246</v>
      </c>
      <c r="D251" s="13">
        <v>10</v>
      </c>
      <c r="E251" t="s">
        <v>236</v>
      </c>
      <c r="F251" t="str">
        <f t="shared" si="9"/>
        <v>Fred</v>
      </c>
      <c r="G251" s="47">
        <f t="shared" si="10"/>
        <v>900</v>
      </c>
      <c r="H251" s="47">
        <f t="shared" si="11"/>
        <v>63.000000000000007</v>
      </c>
    </row>
    <row r="252" spans="1:8" x14ac:dyDescent="0.3">
      <c r="A252" t="s">
        <v>251</v>
      </c>
      <c r="B252" s="11">
        <v>44332</v>
      </c>
      <c r="C252" t="s">
        <v>246</v>
      </c>
      <c r="D252" s="49">
        <v>6</v>
      </c>
      <c r="E252" t="s">
        <v>236</v>
      </c>
      <c r="F252" t="str">
        <f t="shared" si="9"/>
        <v>Fred</v>
      </c>
      <c r="G252" s="47">
        <f t="shared" si="10"/>
        <v>540</v>
      </c>
      <c r="H252" s="47">
        <f t="shared" si="11"/>
        <v>37.800000000000004</v>
      </c>
    </row>
    <row r="253" spans="1:8" x14ac:dyDescent="0.3">
      <c r="A253" t="s">
        <v>251</v>
      </c>
      <c r="B253" s="11">
        <v>44333</v>
      </c>
      <c r="C253" t="s">
        <v>247</v>
      </c>
      <c r="D253" s="49">
        <v>5</v>
      </c>
      <c r="E253" t="s">
        <v>237</v>
      </c>
      <c r="F253" t="str">
        <f t="shared" si="9"/>
        <v>Fred</v>
      </c>
      <c r="G253" s="47">
        <f t="shared" si="10"/>
        <v>510</v>
      </c>
      <c r="H253" s="47">
        <f t="shared" si="11"/>
        <v>35.700000000000003</v>
      </c>
    </row>
    <row r="254" spans="1:8" x14ac:dyDescent="0.3">
      <c r="A254" t="s">
        <v>241</v>
      </c>
      <c r="B254" s="11">
        <v>44333</v>
      </c>
      <c r="C254" t="s">
        <v>246</v>
      </c>
      <c r="D254" s="49">
        <v>10</v>
      </c>
      <c r="E254" t="s">
        <v>236</v>
      </c>
      <c r="F254" t="str">
        <f t="shared" si="9"/>
        <v>Fred</v>
      </c>
      <c r="G254" s="47">
        <f t="shared" si="10"/>
        <v>900</v>
      </c>
      <c r="H254" s="47">
        <f t="shared" si="11"/>
        <v>63.000000000000007</v>
      </c>
    </row>
    <row r="255" spans="1:8" x14ac:dyDescent="0.3">
      <c r="A255" t="s">
        <v>240</v>
      </c>
      <c r="B255" s="11">
        <v>44333</v>
      </c>
      <c r="C255" t="s">
        <v>246</v>
      </c>
      <c r="D255" s="49">
        <v>4</v>
      </c>
      <c r="E255" t="s">
        <v>236</v>
      </c>
      <c r="F255" t="str">
        <f t="shared" si="9"/>
        <v>Tracy</v>
      </c>
      <c r="G255" s="47">
        <f t="shared" si="10"/>
        <v>270</v>
      </c>
      <c r="H255" s="47">
        <f t="shared" si="11"/>
        <v>18.900000000000002</v>
      </c>
    </row>
    <row r="256" spans="1:8" x14ac:dyDescent="0.3">
      <c r="A256" t="s">
        <v>242</v>
      </c>
      <c r="B256" s="11">
        <v>44335</v>
      </c>
      <c r="C256" t="s">
        <v>247</v>
      </c>
      <c r="D256" s="13">
        <v>6</v>
      </c>
      <c r="E256" t="s">
        <v>236</v>
      </c>
      <c r="F256" t="str">
        <f t="shared" si="9"/>
        <v>Shawn</v>
      </c>
      <c r="G256" s="47">
        <f t="shared" si="10"/>
        <v>450</v>
      </c>
      <c r="H256" s="47">
        <f t="shared" si="11"/>
        <v>31.500000000000004</v>
      </c>
    </row>
    <row r="257" spans="1:8" x14ac:dyDescent="0.3">
      <c r="A257" t="s">
        <v>240</v>
      </c>
      <c r="B257" s="11">
        <v>44336</v>
      </c>
      <c r="C257" t="s">
        <v>246</v>
      </c>
      <c r="D257" s="49">
        <v>2</v>
      </c>
      <c r="E257" t="s">
        <v>236</v>
      </c>
      <c r="F257" t="str">
        <f t="shared" si="9"/>
        <v>Tracy</v>
      </c>
      <c r="G257" s="47">
        <f t="shared" si="10"/>
        <v>135</v>
      </c>
      <c r="H257" s="47">
        <f t="shared" si="11"/>
        <v>9.4500000000000011</v>
      </c>
    </row>
    <row r="258" spans="1:8" x14ac:dyDescent="0.3">
      <c r="A258" t="s">
        <v>240</v>
      </c>
      <c r="B258" s="11">
        <v>44338</v>
      </c>
      <c r="C258" t="s">
        <v>247</v>
      </c>
      <c r="D258" s="13">
        <v>10</v>
      </c>
      <c r="E258" t="s">
        <v>235</v>
      </c>
      <c r="F258" t="str">
        <f t="shared" ref="F258:F321" si="12">VLOOKUP(A258,tblProjectInfo,2,FALSE)</f>
        <v>Tracy</v>
      </c>
      <c r="G258" s="47">
        <f t="shared" ref="G258:G321" si="13">D258*VLOOKUP(E258,tblTypeInfo,2,FALSE)*VLOOKUP(A258,tblProjectInfo,3,FALSE)</f>
        <v>1080</v>
      </c>
      <c r="H258" s="47">
        <f t="shared" ref="H258:H321" si="14">0.07*G258</f>
        <v>75.600000000000009</v>
      </c>
    </row>
    <row r="259" spans="1:8" x14ac:dyDescent="0.3">
      <c r="A259" t="s">
        <v>241</v>
      </c>
      <c r="B259" s="11">
        <v>44338</v>
      </c>
      <c r="C259" t="s">
        <v>248</v>
      </c>
      <c r="D259" s="49">
        <v>7</v>
      </c>
      <c r="E259" t="s">
        <v>238</v>
      </c>
      <c r="F259" t="str">
        <f t="shared" si="12"/>
        <v>Fred</v>
      </c>
      <c r="G259" s="47">
        <f t="shared" si="13"/>
        <v>588</v>
      </c>
      <c r="H259" s="47">
        <f t="shared" si="14"/>
        <v>41.160000000000004</v>
      </c>
    </row>
    <row r="260" spans="1:8" x14ac:dyDescent="0.3">
      <c r="A260" t="s">
        <v>241</v>
      </c>
      <c r="B260" s="11">
        <v>44339</v>
      </c>
      <c r="C260" t="s">
        <v>246</v>
      </c>
      <c r="D260" s="49">
        <v>10</v>
      </c>
      <c r="E260" t="s">
        <v>236</v>
      </c>
      <c r="F260" t="str">
        <f t="shared" si="12"/>
        <v>Fred</v>
      </c>
      <c r="G260" s="47">
        <f t="shared" si="13"/>
        <v>900</v>
      </c>
      <c r="H260" s="47">
        <f t="shared" si="14"/>
        <v>63.000000000000007</v>
      </c>
    </row>
    <row r="261" spans="1:8" x14ac:dyDescent="0.3">
      <c r="A261" t="s">
        <v>241</v>
      </c>
      <c r="B261" s="11">
        <v>44340</v>
      </c>
      <c r="C261" t="s">
        <v>247</v>
      </c>
      <c r="D261" s="49">
        <v>7</v>
      </c>
      <c r="E261" t="s">
        <v>235</v>
      </c>
      <c r="F261" t="str">
        <f t="shared" si="12"/>
        <v>Fred</v>
      </c>
      <c r="G261" s="47">
        <f t="shared" si="13"/>
        <v>1008</v>
      </c>
      <c r="H261" s="47">
        <f t="shared" si="14"/>
        <v>70.56</v>
      </c>
    </row>
    <row r="262" spans="1:8" x14ac:dyDescent="0.3">
      <c r="A262" t="s">
        <v>240</v>
      </c>
      <c r="B262" s="11">
        <v>44341</v>
      </c>
      <c r="C262" t="s">
        <v>246</v>
      </c>
      <c r="D262" s="49">
        <v>6</v>
      </c>
      <c r="E262" t="s">
        <v>235</v>
      </c>
      <c r="F262" t="str">
        <f t="shared" si="12"/>
        <v>Tracy</v>
      </c>
      <c r="G262" s="47">
        <f t="shared" si="13"/>
        <v>648</v>
      </c>
      <c r="H262" s="47">
        <f t="shared" si="14"/>
        <v>45.360000000000007</v>
      </c>
    </row>
    <row r="263" spans="1:8" x14ac:dyDescent="0.3">
      <c r="A263" t="s">
        <v>241</v>
      </c>
      <c r="B263" s="11">
        <v>44342</v>
      </c>
      <c r="C263" t="s">
        <v>248</v>
      </c>
      <c r="D263" s="49">
        <v>3</v>
      </c>
      <c r="E263" t="s">
        <v>235</v>
      </c>
      <c r="F263" t="str">
        <f t="shared" si="12"/>
        <v>Fred</v>
      </c>
      <c r="G263" s="47">
        <f t="shared" si="13"/>
        <v>432</v>
      </c>
      <c r="H263" s="47">
        <f t="shared" si="14"/>
        <v>30.240000000000002</v>
      </c>
    </row>
    <row r="264" spans="1:8" x14ac:dyDescent="0.3">
      <c r="A264" t="s">
        <v>242</v>
      </c>
      <c r="B264" s="11">
        <v>44343</v>
      </c>
      <c r="C264" t="s">
        <v>248</v>
      </c>
      <c r="D264" s="49">
        <v>7</v>
      </c>
      <c r="E264" t="s">
        <v>235</v>
      </c>
      <c r="F264" t="str">
        <f t="shared" si="12"/>
        <v>Shawn</v>
      </c>
      <c r="G264" s="47">
        <f t="shared" si="13"/>
        <v>840</v>
      </c>
      <c r="H264" s="47">
        <f t="shared" si="14"/>
        <v>58.800000000000004</v>
      </c>
    </row>
    <row r="265" spans="1:8" x14ac:dyDescent="0.3">
      <c r="A265" t="s">
        <v>242</v>
      </c>
      <c r="B265" s="11">
        <v>44343</v>
      </c>
      <c r="C265" t="s">
        <v>247</v>
      </c>
      <c r="D265" s="49">
        <v>4</v>
      </c>
      <c r="E265" t="s">
        <v>235</v>
      </c>
      <c r="F265" t="str">
        <f t="shared" si="12"/>
        <v>Shawn</v>
      </c>
      <c r="G265" s="47">
        <f t="shared" si="13"/>
        <v>480</v>
      </c>
      <c r="H265" s="47">
        <f t="shared" si="14"/>
        <v>33.6</v>
      </c>
    </row>
    <row r="266" spans="1:8" x14ac:dyDescent="0.3">
      <c r="A266" t="s">
        <v>243</v>
      </c>
      <c r="B266" s="11">
        <v>44343</v>
      </c>
      <c r="C266" t="s">
        <v>246</v>
      </c>
      <c r="D266" s="49">
        <v>5</v>
      </c>
      <c r="E266" t="s">
        <v>235</v>
      </c>
      <c r="F266" t="str">
        <f t="shared" si="12"/>
        <v>Tracy</v>
      </c>
      <c r="G266" s="47">
        <f t="shared" si="13"/>
        <v>660</v>
      </c>
      <c r="H266" s="47">
        <f t="shared" si="14"/>
        <v>46.2</v>
      </c>
    </row>
    <row r="267" spans="1:8" x14ac:dyDescent="0.3">
      <c r="A267" t="s">
        <v>241</v>
      </c>
      <c r="B267" s="11">
        <v>44343</v>
      </c>
      <c r="C267" t="s">
        <v>246</v>
      </c>
      <c r="D267" s="13">
        <v>7</v>
      </c>
      <c r="E267" t="s">
        <v>236</v>
      </c>
      <c r="F267" t="str">
        <f t="shared" si="12"/>
        <v>Fred</v>
      </c>
      <c r="G267" s="47">
        <f t="shared" si="13"/>
        <v>630</v>
      </c>
      <c r="H267" s="47">
        <f t="shared" si="14"/>
        <v>44.1</v>
      </c>
    </row>
    <row r="268" spans="1:8" x14ac:dyDescent="0.3">
      <c r="A268" t="s">
        <v>243</v>
      </c>
      <c r="B268" s="11">
        <v>44344</v>
      </c>
      <c r="C268" t="s">
        <v>246</v>
      </c>
      <c r="D268" s="13">
        <v>4</v>
      </c>
      <c r="E268" t="s">
        <v>236</v>
      </c>
      <c r="F268" t="str">
        <f t="shared" si="12"/>
        <v>Tracy</v>
      </c>
      <c r="G268" s="47">
        <f t="shared" si="13"/>
        <v>330</v>
      </c>
      <c r="H268" s="47">
        <f t="shared" si="14"/>
        <v>23.1</v>
      </c>
    </row>
    <row r="269" spans="1:8" x14ac:dyDescent="0.3">
      <c r="A269" t="s">
        <v>251</v>
      </c>
      <c r="B269" s="11">
        <v>44344</v>
      </c>
      <c r="C269" t="s">
        <v>245</v>
      </c>
      <c r="D269" s="49">
        <v>4</v>
      </c>
      <c r="E269" t="s">
        <v>237</v>
      </c>
      <c r="F269" t="str">
        <f t="shared" si="12"/>
        <v>Fred</v>
      </c>
      <c r="G269" s="47">
        <f t="shared" si="13"/>
        <v>408</v>
      </c>
      <c r="H269" s="47">
        <f t="shared" si="14"/>
        <v>28.560000000000002</v>
      </c>
    </row>
    <row r="270" spans="1:8" x14ac:dyDescent="0.3">
      <c r="A270" t="s">
        <v>251</v>
      </c>
      <c r="B270" s="11">
        <v>44344</v>
      </c>
      <c r="C270" t="s">
        <v>247</v>
      </c>
      <c r="D270" s="13">
        <v>7</v>
      </c>
      <c r="E270" t="s">
        <v>235</v>
      </c>
      <c r="F270" t="str">
        <f t="shared" si="12"/>
        <v>Fred</v>
      </c>
      <c r="G270" s="47">
        <f t="shared" si="13"/>
        <v>1008</v>
      </c>
      <c r="H270" s="47">
        <f t="shared" si="14"/>
        <v>70.56</v>
      </c>
    </row>
    <row r="271" spans="1:8" x14ac:dyDescent="0.3">
      <c r="A271" t="s">
        <v>251</v>
      </c>
      <c r="B271" s="11">
        <v>44346</v>
      </c>
      <c r="C271" t="s">
        <v>245</v>
      </c>
      <c r="D271" s="49">
        <v>4</v>
      </c>
      <c r="E271" t="s">
        <v>235</v>
      </c>
      <c r="F271" t="str">
        <f t="shared" si="12"/>
        <v>Fred</v>
      </c>
      <c r="G271" s="47">
        <f t="shared" si="13"/>
        <v>576</v>
      </c>
      <c r="H271" s="47">
        <f t="shared" si="14"/>
        <v>40.320000000000007</v>
      </c>
    </row>
    <row r="272" spans="1:8" x14ac:dyDescent="0.3">
      <c r="A272" t="s">
        <v>240</v>
      </c>
      <c r="B272" s="11">
        <v>44347</v>
      </c>
      <c r="C272" t="s">
        <v>246</v>
      </c>
      <c r="D272" s="49">
        <v>5</v>
      </c>
      <c r="E272" t="s">
        <v>236</v>
      </c>
      <c r="F272" t="str">
        <f t="shared" si="12"/>
        <v>Tracy</v>
      </c>
      <c r="G272" s="47">
        <f t="shared" si="13"/>
        <v>337.5</v>
      </c>
      <c r="H272" s="47">
        <f t="shared" si="14"/>
        <v>23.625000000000004</v>
      </c>
    </row>
    <row r="273" spans="1:8" x14ac:dyDescent="0.3">
      <c r="A273" t="s">
        <v>251</v>
      </c>
      <c r="B273" s="11">
        <v>44347</v>
      </c>
      <c r="C273" t="s">
        <v>247</v>
      </c>
      <c r="D273" s="49">
        <v>8</v>
      </c>
      <c r="E273" t="s">
        <v>236</v>
      </c>
      <c r="F273" t="str">
        <f t="shared" si="12"/>
        <v>Fred</v>
      </c>
      <c r="G273" s="47">
        <f t="shared" si="13"/>
        <v>720</v>
      </c>
      <c r="H273" s="47">
        <f t="shared" si="14"/>
        <v>50.400000000000006</v>
      </c>
    </row>
    <row r="274" spans="1:8" x14ac:dyDescent="0.3">
      <c r="A274" t="s">
        <v>251</v>
      </c>
      <c r="B274" s="11">
        <v>44348</v>
      </c>
      <c r="C274" t="s">
        <v>245</v>
      </c>
      <c r="D274" s="49">
        <v>2</v>
      </c>
      <c r="E274" t="s">
        <v>236</v>
      </c>
      <c r="F274" t="str">
        <f t="shared" si="12"/>
        <v>Fred</v>
      </c>
      <c r="G274" s="47">
        <f t="shared" si="13"/>
        <v>180</v>
      </c>
      <c r="H274" s="47">
        <f t="shared" si="14"/>
        <v>12.600000000000001</v>
      </c>
    </row>
    <row r="275" spans="1:8" x14ac:dyDescent="0.3">
      <c r="A275" t="s">
        <v>240</v>
      </c>
      <c r="B275" s="11">
        <v>44348</v>
      </c>
      <c r="C275" t="s">
        <v>246</v>
      </c>
      <c r="D275" s="49">
        <v>4</v>
      </c>
      <c r="E275" t="s">
        <v>235</v>
      </c>
      <c r="F275" t="str">
        <f t="shared" si="12"/>
        <v>Tracy</v>
      </c>
      <c r="G275" s="47">
        <f t="shared" si="13"/>
        <v>432</v>
      </c>
      <c r="H275" s="47">
        <f t="shared" si="14"/>
        <v>30.240000000000002</v>
      </c>
    </row>
    <row r="276" spans="1:8" x14ac:dyDescent="0.3">
      <c r="A276" t="s">
        <v>241</v>
      </c>
      <c r="B276" s="11">
        <v>44349</v>
      </c>
      <c r="C276" t="s">
        <v>246</v>
      </c>
      <c r="D276" s="49">
        <v>5</v>
      </c>
      <c r="E276" t="s">
        <v>237</v>
      </c>
      <c r="F276" t="str">
        <f t="shared" si="12"/>
        <v>Fred</v>
      </c>
      <c r="G276" s="47">
        <f t="shared" si="13"/>
        <v>510</v>
      </c>
      <c r="H276" s="47">
        <f t="shared" si="14"/>
        <v>35.700000000000003</v>
      </c>
    </row>
    <row r="277" spans="1:8" x14ac:dyDescent="0.3">
      <c r="A277" t="s">
        <v>251</v>
      </c>
      <c r="B277" s="11">
        <v>44349</v>
      </c>
      <c r="C277" t="s">
        <v>248</v>
      </c>
      <c r="D277" s="49">
        <v>8</v>
      </c>
      <c r="E277" t="s">
        <v>238</v>
      </c>
      <c r="F277" t="str">
        <f t="shared" si="12"/>
        <v>Fred</v>
      </c>
      <c r="G277" s="47">
        <f t="shared" si="13"/>
        <v>672</v>
      </c>
      <c r="H277" s="47">
        <f t="shared" si="14"/>
        <v>47.040000000000006</v>
      </c>
    </row>
    <row r="278" spans="1:8" x14ac:dyDescent="0.3">
      <c r="A278" t="s">
        <v>241</v>
      </c>
      <c r="B278" s="11">
        <v>44350</v>
      </c>
      <c r="C278" t="s">
        <v>247</v>
      </c>
      <c r="D278" s="49">
        <v>5</v>
      </c>
      <c r="E278" t="s">
        <v>236</v>
      </c>
      <c r="F278" t="str">
        <f t="shared" si="12"/>
        <v>Fred</v>
      </c>
      <c r="G278" s="47">
        <f t="shared" si="13"/>
        <v>450</v>
      </c>
      <c r="H278" s="47">
        <f t="shared" si="14"/>
        <v>31.500000000000004</v>
      </c>
    </row>
    <row r="279" spans="1:8" x14ac:dyDescent="0.3">
      <c r="A279" t="s">
        <v>241</v>
      </c>
      <c r="B279" s="11">
        <v>44350</v>
      </c>
      <c r="C279" t="s">
        <v>247</v>
      </c>
      <c r="D279" s="13">
        <v>3</v>
      </c>
      <c r="E279" t="s">
        <v>238</v>
      </c>
      <c r="F279" t="str">
        <f t="shared" si="12"/>
        <v>Fred</v>
      </c>
      <c r="G279" s="47">
        <f t="shared" si="13"/>
        <v>252</v>
      </c>
      <c r="H279" s="47">
        <f t="shared" si="14"/>
        <v>17.64</v>
      </c>
    </row>
    <row r="280" spans="1:8" x14ac:dyDescent="0.3">
      <c r="A280" t="s">
        <v>242</v>
      </c>
      <c r="B280" s="11">
        <v>44351</v>
      </c>
      <c r="C280" t="s">
        <v>246</v>
      </c>
      <c r="D280" s="49">
        <v>2</v>
      </c>
      <c r="E280" t="s">
        <v>237</v>
      </c>
      <c r="F280" t="str">
        <f t="shared" si="12"/>
        <v>Shawn</v>
      </c>
      <c r="G280" s="47">
        <f t="shared" si="13"/>
        <v>170</v>
      </c>
      <c r="H280" s="47">
        <f t="shared" si="14"/>
        <v>11.9</v>
      </c>
    </row>
    <row r="281" spans="1:8" x14ac:dyDescent="0.3">
      <c r="A281" t="s">
        <v>242</v>
      </c>
      <c r="B281" s="11">
        <v>44352</v>
      </c>
      <c r="C281" t="s">
        <v>246</v>
      </c>
      <c r="D281" s="49">
        <v>2</v>
      </c>
      <c r="E281" t="s">
        <v>235</v>
      </c>
      <c r="F281" t="str">
        <f t="shared" si="12"/>
        <v>Shawn</v>
      </c>
      <c r="G281" s="47">
        <f t="shared" si="13"/>
        <v>240</v>
      </c>
      <c r="H281" s="47">
        <f t="shared" si="14"/>
        <v>16.8</v>
      </c>
    </row>
    <row r="282" spans="1:8" x14ac:dyDescent="0.3">
      <c r="A282" t="s">
        <v>251</v>
      </c>
      <c r="B282" s="11">
        <v>44352</v>
      </c>
      <c r="C282" t="s">
        <v>245</v>
      </c>
      <c r="D282" s="49">
        <v>9</v>
      </c>
      <c r="E282" t="s">
        <v>237</v>
      </c>
      <c r="F282" t="str">
        <f t="shared" si="12"/>
        <v>Fred</v>
      </c>
      <c r="G282" s="47">
        <f t="shared" si="13"/>
        <v>918</v>
      </c>
      <c r="H282" s="47">
        <f t="shared" si="14"/>
        <v>64.260000000000005</v>
      </c>
    </row>
    <row r="283" spans="1:8" x14ac:dyDescent="0.3">
      <c r="A283" t="s">
        <v>240</v>
      </c>
      <c r="B283" s="11">
        <v>44353</v>
      </c>
      <c r="C283" t="s">
        <v>246</v>
      </c>
      <c r="D283" s="49">
        <v>5</v>
      </c>
      <c r="E283" t="s">
        <v>238</v>
      </c>
      <c r="F283" t="str">
        <f t="shared" si="12"/>
        <v>Tracy</v>
      </c>
      <c r="G283" s="47">
        <f t="shared" si="13"/>
        <v>315</v>
      </c>
      <c r="H283" s="47">
        <f t="shared" si="14"/>
        <v>22.05</v>
      </c>
    </row>
    <row r="284" spans="1:8" x14ac:dyDescent="0.3">
      <c r="A284" t="s">
        <v>251</v>
      </c>
      <c r="B284" s="11">
        <v>44353</v>
      </c>
      <c r="C284" t="s">
        <v>245</v>
      </c>
      <c r="D284" s="49">
        <v>9</v>
      </c>
      <c r="E284" t="s">
        <v>235</v>
      </c>
      <c r="F284" t="str">
        <f t="shared" si="12"/>
        <v>Fred</v>
      </c>
      <c r="G284" s="47">
        <f t="shared" si="13"/>
        <v>1296</v>
      </c>
      <c r="H284" s="47">
        <f t="shared" si="14"/>
        <v>90.720000000000013</v>
      </c>
    </row>
    <row r="285" spans="1:8" x14ac:dyDescent="0.3">
      <c r="A285" t="s">
        <v>242</v>
      </c>
      <c r="B285" s="11">
        <v>44353</v>
      </c>
      <c r="C285" t="s">
        <v>247</v>
      </c>
      <c r="D285" s="49">
        <v>8</v>
      </c>
      <c r="E285" t="s">
        <v>236</v>
      </c>
      <c r="F285" t="str">
        <f t="shared" si="12"/>
        <v>Shawn</v>
      </c>
      <c r="G285" s="47">
        <f t="shared" si="13"/>
        <v>600</v>
      </c>
      <c r="H285" s="47">
        <f t="shared" si="14"/>
        <v>42.000000000000007</v>
      </c>
    </row>
    <row r="286" spans="1:8" x14ac:dyDescent="0.3">
      <c r="A286" t="s">
        <v>251</v>
      </c>
      <c r="B286" s="11">
        <v>44353</v>
      </c>
      <c r="C286" t="s">
        <v>246</v>
      </c>
      <c r="D286" s="49">
        <v>2</v>
      </c>
      <c r="E286" t="s">
        <v>236</v>
      </c>
      <c r="F286" t="str">
        <f t="shared" si="12"/>
        <v>Fred</v>
      </c>
      <c r="G286" s="47">
        <f t="shared" si="13"/>
        <v>180</v>
      </c>
      <c r="H286" s="47">
        <f t="shared" si="14"/>
        <v>12.600000000000001</v>
      </c>
    </row>
    <row r="287" spans="1:8" x14ac:dyDescent="0.3">
      <c r="A287" t="s">
        <v>243</v>
      </c>
      <c r="B287" s="11">
        <v>44354</v>
      </c>
      <c r="C287" t="s">
        <v>247</v>
      </c>
      <c r="D287" s="13">
        <v>9</v>
      </c>
      <c r="E287" t="s">
        <v>238</v>
      </c>
      <c r="F287" t="str">
        <f t="shared" si="12"/>
        <v>Tracy</v>
      </c>
      <c r="G287" s="47">
        <f t="shared" si="13"/>
        <v>693</v>
      </c>
      <c r="H287" s="47">
        <f t="shared" si="14"/>
        <v>48.510000000000005</v>
      </c>
    </row>
    <row r="288" spans="1:8" x14ac:dyDescent="0.3">
      <c r="A288" t="s">
        <v>241</v>
      </c>
      <c r="B288" s="11">
        <v>44354</v>
      </c>
      <c r="C288" t="s">
        <v>247</v>
      </c>
      <c r="D288" s="49">
        <v>4</v>
      </c>
      <c r="E288" t="s">
        <v>235</v>
      </c>
      <c r="F288" t="str">
        <f t="shared" si="12"/>
        <v>Fred</v>
      </c>
      <c r="G288" s="47">
        <f t="shared" si="13"/>
        <v>576</v>
      </c>
      <c r="H288" s="47">
        <f t="shared" si="14"/>
        <v>40.320000000000007</v>
      </c>
    </row>
    <row r="289" spans="1:8" x14ac:dyDescent="0.3">
      <c r="A289" t="s">
        <v>242</v>
      </c>
      <c r="B289" s="11">
        <v>44354</v>
      </c>
      <c r="C289" t="s">
        <v>247</v>
      </c>
      <c r="D289" s="49">
        <v>7</v>
      </c>
      <c r="E289" t="s">
        <v>235</v>
      </c>
      <c r="F289" t="str">
        <f t="shared" si="12"/>
        <v>Shawn</v>
      </c>
      <c r="G289" s="47">
        <f t="shared" si="13"/>
        <v>840</v>
      </c>
      <c r="H289" s="47">
        <f t="shared" si="14"/>
        <v>58.800000000000004</v>
      </c>
    </row>
    <row r="290" spans="1:8" x14ac:dyDescent="0.3">
      <c r="A290" t="s">
        <v>242</v>
      </c>
      <c r="B290" s="11">
        <v>44354</v>
      </c>
      <c r="C290" t="s">
        <v>247</v>
      </c>
      <c r="D290" s="49">
        <v>4</v>
      </c>
      <c r="E290" t="s">
        <v>235</v>
      </c>
      <c r="F290" t="str">
        <f t="shared" si="12"/>
        <v>Shawn</v>
      </c>
      <c r="G290" s="47">
        <f t="shared" si="13"/>
        <v>480</v>
      </c>
      <c r="H290" s="47">
        <f t="shared" si="14"/>
        <v>33.6</v>
      </c>
    </row>
    <row r="291" spans="1:8" x14ac:dyDescent="0.3">
      <c r="A291" t="s">
        <v>242</v>
      </c>
      <c r="B291" s="11">
        <v>44355</v>
      </c>
      <c r="C291" t="s">
        <v>247</v>
      </c>
      <c r="D291" s="49">
        <v>1</v>
      </c>
      <c r="E291" t="s">
        <v>236</v>
      </c>
      <c r="F291" t="str">
        <f t="shared" si="12"/>
        <v>Shawn</v>
      </c>
      <c r="G291" s="47">
        <f t="shared" si="13"/>
        <v>75</v>
      </c>
      <c r="H291" s="47">
        <f t="shared" si="14"/>
        <v>5.2500000000000009</v>
      </c>
    </row>
    <row r="292" spans="1:8" x14ac:dyDescent="0.3">
      <c r="A292" t="s">
        <v>240</v>
      </c>
      <c r="B292" s="11">
        <v>44355</v>
      </c>
      <c r="C292" t="s">
        <v>246</v>
      </c>
      <c r="D292" s="49">
        <v>8</v>
      </c>
      <c r="E292" t="s">
        <v>236</v>
      </c>
      <c r="F292" t="str">
        <f t="shared" si="12"/>
        <v>Tracy</v>
      </c>
      <c r="G292" s="47">
        <f t="shared" si="13"/>
        <v>540</v>
      </c>
      <c r="H292" s="47">
        <f t="shared" si="14"/>
        <v>37.800000000000004</v>
      </c>
    </row>
    <row r="293" spans="1:8" x14ac:dyDescent="0.3">
      <c r="A293" t="s">
        <v>251</v>
      </c>
      <c r="B293" s="11">
        <v>44356</v>
      </c>
      <c r="C293" t="s">
        <v>247</v>
      </c>
      <c r="D293" s="49">
        <v>2</v>
      </c>
      <c r="E293" t="s">
        <v>236</v>
      </c>
      <c r="F293" t="str">
        <f t="shared" si="12"/>
        <v>Fred</v>
      </c>
      <c r="G293" s="47">
        <f t="shared" si="13"/>
        <v>180</v>
      </c>
      <c r="H293" s="47">
        <f t="shared" si="14"/>
        <v>12.600000000000001</v>
      </c>
    </row>
    <row r="294" spans="1:8" x14ac:dyDescent="0.3">
      <c r="A294" t="s">
        <v>240</v>
      </c>
      <c r="B294" s="11">
        <v>44356</v>
      </c>
      <c r="C294" t="s">
        <v>246</v>
      </c>
      <c r="D294" s="49">
        <v>5</v>
      </c>
      <c r="E294" t="s">
        <v>237</v>
      </c>
      <c r="F294" t="str">
        <f t="shared" si="12"/>
        <v>Tracy</v>
      </c>
      <c r="G294" s="47">
        <f t="shared" si="13"/>
        <v>382.5</v>
      </c>
      <c r="H294" s="47">
        <f t="shared" si="14"/>
        <v>26.775000000000002</v>
      </c>
    </row>
    <row r="295" spans="1:8" x14ac:dyDescent="0.3">
      <c r="A295" t="s">
        <v>251</v>
      </c>
      <c r="B295" s="11">
        <v>44357</v>
      </c>
      <c r="C295" t="s">
        <v>247</v>
      </c>
      <c r="D295" s="49">
        <v>3</v>
      </c>
      <c r="E295" t="s">
        <v>236</v>
      </c>
      <c r="F295" t="str">
        <f t="shared" si="12"/>
        <v>Fred</v>
      </c>
      <c r="G295" s="47">
        <f t="shared" si="13"/>
        <v>270</v>
      </c>
      <c r="H295" s="47">
        <f t="shared" si="14"/>
        <v>18.900000000000002</v>
      </c>
    </row>
    <row r="296" spans="1:8" x14ac:dyDescent="0.3">
      <c r="A296" t="s">
        <v>241</v>
      </c>
      <c r="B296" s="11">
        <v>44358</v>
      </c>
      <c r="C296" t="s">
        <v>246</v>
      </c>
      <c r="D296" s="49">
        <v>4</v>
      </c>
      <c r="E296" t="s">
        <v>235</v>
      </c>
      <c r="F296" t="str">
        <f t="shared" si="12"/>
        <v>Fred</v>
      </c>
      <c r="G296" s="47">
        <f t="shared" si="13"/>
        <v>576</v>
      </c>
      <c r="H296" s="47">
        <f t="shared" si="14"/>
        <v>40.320000000000007</v>
      </c>
    </row>
    <row r="297" spans="1:8" x14ac:dyDescent="0.3">
      <c r="A297" t="s">
        <v>251</v>
      </c>
      <c r="B297" s="11">
        <v>44358</v>
      </c>
      <c r="C297" t="s">
        <v>247</v>
      </c>
      <c r="D297" s="13">
        <v>3</v>
      </c>
      <c r="E297" t="s">
        <v>239</v>
      </c>
      <c r="F297" t="str">
        <f t="shared" si="12"/>
        <v>Fred</v>
      </c>
      <c r="G297" s="47">
        <f t="shared" si="13"/>
        <v>324</v>
      </c>
      <c r="H297" s="47">
        <f t="shared" si="14"/>
        <v>22.680000000000003</v>
      </c>
    </row>
    <row r="298" spans="1:8" x14ac:dyDescent="0.3">
      <c r="A298" t="s">
        <v>241</v>
      </c>
      <c r="B298" s="11">
        <v>44359</v>
      </c>
      <c r="C298" t="s">
        <v>246</v>
      </c>
      <c r="D298" s="49">
        <v>5</v>
      </c>
      <c r="E298" t="s">
        <v>237</v>
      </c>
      <c r="F298" t="str">
        <f t="shared" si="12"/>
        <v>Fred</v>
      </c>
      <c r="G298" s="47">
        <f t="shared" si="13"/>
        <v>510</v>
      </c>
      <c r="H298" s="47">
        <f t="shared" si="14"/>
        <v>35.700000000000003</v>
      </c>
    </row>
    <row r="299" spans="1:8" x14ac:dyDescent="0.3">
      <c r="A299" t="s">
        <v>242</v>
      </c>
      <c r="B299" s="11">
        <v>44359</v>
      </c>
      <c r="C299" t="s">
        <v>248</v>
      </c>
      <c r="D299" s="49">
        <v>4</v>
      </c>
      <c r="E299" t="s">
        <v>236</v>
      </c>
      <c r="F299" t="str">
        <f t="shared" si="12"/>
        <v>Shawn</v>
      </c>
      <c r="G299" s="47">
        <f t="shared" si="13"/>
        <v>300</v>
      </c>
      <c r="H299" s="47">
        <f t="shared" si="14"/>
        <v>21.000000000000004</v>
      </c>
    </row>
    <row r="300" spans="1:8" x14ac:dyDescent="0.3">
      <c r="A300" t="s">
        <v>251</v>
      </c>
      <c r="B300" s="11">
        <v>44360</v>
      </c>
      <c r="C300" t="s">
        <v>245</v>
      </c>
      <c r="D300" s="49">
        <v>2</v>
      </c>
      <c r="E300" t="s">
        <v>236</v>
      </c>
      <c r="F300" t="str">
        <f t="shared" si="12"/>
        <v>Fred</v>
      </c>
      <c r="G300" s="47">
        <f t="shared" si="13"/>
        <v>180</v>
      </c>
      <c r="H300" s="47">
        <f t="shared" si="14"/>
        <v>12.600000000000001</v>
      </c>
    </row>
    <row r="301" spans="1:8" x14ac:dyDescent="0.3">
      <c r="A301" t="s">
        <v>241</v>
      </c>
      <c r="B301" s="11">
        <v>44360</v>
      </c>
      <c r="C301" t="s">
        <v>248</v>
      </c>
      <c r="D301" s="49">
        <v>8</v>
      </c>
      <c r="E301" t="s">
        <v>236</v>
      </c>
      <c r="F301" t="str">
        <f t="shared" si="12"/>
        <v>Fred</v>
      </c>
      <c r="G301" s="47">
        <f t="shared" si="13"/>
        <v>720</v>
      </c>
      <c r="H301" s="47">
        <f t="shared" si="14"/>
        <v>50.400000000000006</v>
      </c>
    </row>
    <row r="302" spans="1:8" x14ac:dyDescent="0.3">
      <c r="A302" t="s">
        <v>242</v>
      </c>
      <c r="B302" s="11">
        <v>44361</v>
      </c>
      <c r="C302" t="s">
        <v>245</v>
      </c>
      <c r="D302" s="49">
        <v>4</v>
      </c>
      <c r="E302" t="s">
        <v>236</v>
      </c>
      <c r="F302" t="str">
        <f t="shared" si="12"/>
        <v>Shawn</v>
      </c>
      <c r="G302" s="47">
        <f t="shared" si="13"/>
        <v>300</v>
      </c>
      <c r="H302" s="47">
        <f t="shared" si="14"/>
        <v>21.000000000000004</v>
      </c>
    </row>
    <row r="303" spans="1:8" x14ac:dyDescent="0.3">
      <c r="A303" t="s">
        <v>251</v>
      </c>
      <c r="B303" s="11">
        <v>44362</v>
      </c>
      <c r="C303" t="s">
        <v>247</v>
      </c>
      <c r="D303" s="13">
        <v>9</v>
      </c>
      <c r="E303" t="s">
        <v>236</v>
      </c>
      <c r="F303" t="str">
        <f t="shared" si="12"/>
        <v>Fred</v>
      </c>
      <c r="G303" s="47">
        <f t="shared" si="13"/>
        <v>810</v>
      </c>
      <c r="H303" s="47">
        <f t="shared" si="14"/>
        <v>56.7</v>
      </c>
    </row>
    <row r="304" spans="1:8" x14ac:dyDescent="0.3">
      <c r="A304" t="s">
        <v>243</v>
      </c>
      <c r="B304" s="11">
        <v>44362</v>
      </c>
      <c r="C304" t="s">
        <v>246</v>
      </c>
      <c r="D304" s="49">
        <v>5</v>
      </c>
      <c r="E304" t="s">
        <v>238</v>
      </c>
      <c r="F304" t="str">
        <f t="shared" si="12"/>
        <v>Tracy</v>
      </c>
      <c r="G304" s="47">
        <f t="shared" si="13"/>
        <v>385.00000000000006</v>
      </c>
      <c r="H304" s="47">
        <f t="shared" si="14"/>
        <v>26.950000000000006</v>
      </c>
    </row>
    <row r="305" spans="1:8" x14ac:dyDescent="0.3">
      <c r="A305" t="s">
        <v>242</v>
      </c>
      <c r="B305" s="11">
        <v>44363</v>
      </c>
      <c r="C305" t="s">
        <v>246</v>
      </c>
      <c r="D305" s="49">
        <v>6</v>
      </c>
      <c r="E305" t="s">
        <v>236</v>
      </c>
      <c r="F305" t="str">
        <f t="shared" si="12"/>
        <v>Shawn</v>
      </c>
      <c r="G305" s="47">
        <f t="shared" si="13"/>
        <v>450</v>
      </c>
      <c r="H305" s="47">
        <f t="shared" si="14"/>
        <v>31.500000000000004</v>
      </c>
    </row>
    <row r="306" spans="1:8" x14ac:dyDescent="0.3">
      <c r="A306" t="s">
        <v>241</v>
      </c>
      <c r="B306" s="11">
        <v>44363</v>
      </c>
      <c r="C306" t="s">
        <v>246</v>
      </c>
      <c r="D306" s="49">
        <v>10</v>
      </c>
      <c r="E306" t="s">
        <v>235</v>
      </c>
      <c r="F306" t="str">
        <f t="shared" si="12"/>
        <v>Fred</v>
      </c>
      <c r="G306" s="47">
        <f t="shared" si="13"/>
        <v>1440</v>
      </c>
      <c r="H306" s="47">
        <f t="shared" si="14"/>
        <v>100.80000000000001</v>
      </c>
    </row>
    <row r="307" spans="1:8" x14ac:dyDescent="0.3">
      <c r="A307" t="s">
        <v>243</v>
      </c>
      <c r="B307" s="11">
        <v>44363</v>
      </c>
      <c r="C307" t="s">
        <v>247</v>
      </c>
      <c r="D307" s="13">
        <v>1</v>
      </c>
      <c r="E307" t="s">
        <v>236</v>
      </c>
      <c r="F307" t="str">
        <f t="shared" si="12"/>
        <v>Tracy</v>
      </c>
      <c r="G307" s="47">
        <f t="shared" si="13"/>
        <v>82.5</v>
      </c>
      <c r="H307" s="47">
        <f t="shared" si="14"/>
        <v>5.7750000000000004</v>
      </c>
    </row>
    <row r="308" spans="1:8" x14ac:dyDescent="0.3">
      <c r="A308" t="s">
        <v>241</v>
      </c>
      <c r="B308" s="11">
        <v>44363</v>
      </c>
      <c r="C308" t="s">
        <v>246</v>
      </c>
      <c r="D308" s="49">
        <v>7</v>
      </c>
      <c r="E308" t="s">
        <v>235</v>
      </c>
      <c r="F308" t="str">
        <f t="shared" si="12"/>
        <v>Fred</v>
      </c>
      <c r="G308" s="47">
        <f t="shared" si="13"/>
        <v>1008</v>
      </c>
      <c r="H308" s="47">
        <f t="shared" si="14"/>
        <v>70.56</v>
      </c>
    </row>
    <row r="309" spans="1:8" x14ac:dyDescent="0.3">
      <c r="A309" t="s">
        <v>243</v>
      </c>
      <c r="B309" s="11">
        <v>44365</v>
      </c>
      <c r="C309" t="s">
        <v>246</v>
      </c>
      <c r="D309" s="49">
        <v>9</v>
      </c>
      <c r="E309" t="s">
        <v>236</v>
      </c>
      <c r="F309" t="str">
        <f t="shared" si="12"/>
        <v>Tracy</v>
      </c>
      <c r="G309" s="47">
        <f t="shared" si="13"/>
        <v>742.50000000000011</v>
      </c>
      <c r="H309" s="47">
        <f t="shared" si="14"/>
        <v>51.975000000000016</v>
      </c>
    </row>
    <row r="310" spans="1:8" x14ac:dyDescent="0.3">
      <c r="A310" t="s">
        <v>242</v>
      </c>
      <c r="B310" s="11">
        <v>44365</v>
      </c>
      <c r="C310" t="s">
        <v>248</v>
      </c>
      <c r="D310" s="13">
        <v>5</v>
      </c>
      <c r="E310" t="s">
        <v>237</v>
      </c>
      <c r="F310" t="str">
        <f t="shared" si="12"/>
        <v>Shawn</v>
      </c>
      <c r="G310" s="47">
        <f t="shared" si="13"/>
        <v>425</v>
      </c>
      <c r="H310" s="47">
        <f t="shared" si="14"/>
        <v>29.750000000000004</v>
      </c>
    </row>
    <row r="311" spans="1:8" x14ac:dyDescent="0.3">
      <c r="A311" t="s">
        <v>241</v>
      </c>
      <c r="B311" s="11">
        <v>44365</v>
      </c>
      <c r="C311" t="s">
        <v>246</v>
      </c>
      <c r="D311" s="13">
        <v>7</v>
      </c>
      <c r="E311" t="s">
        <v>236</v>
      </c>
      <c r="F311" t="str">
        <f t="shared" si="12"/>
        <v>Fred</v>
      </c>
      <c r="G311" s="47">
        <f t="shared" si="13"/>
        <v>630</v>
      </c>
      <c r="H311" s="47">
        <f t="shared" si="14"/>
        <v>44.1</v>
      </c>
    </row>
    <row r="312" spans="1:8" x14ac:dyDescent="0.3">
      <c r="A312" t="s">
        <v>242</v>
      </c>
      <c r="B312" s="11">
        <v>44366</v>
      </c>
      <c r="C312" t="s">
        <v>246</v>
      </c>
      <c r="D312" s="13">
        <v>1</v>
      </c>
      <c r="E312" t="s">
        <v>237</v>
      </c>
      <c r="F312" t="str">
        <f t="shared" si="12"/>
        <v>Shawn</v>
      </c>
      <c r="G312" s="47">
        <f t="shared" si="13"/>
        <v>85</v>
      </c>
      <c r="H312" s="47">
        <f t="shared" si="14"/>
        <v>5.95</v>
      </c>
    </row>
    <row r="313" spans="1:8" x14ac:dyDescent="0.3">
      <c r="A313" t="s">
        <v>242</v>
      </c>
      <c r="B313" s="11">
        <v>44366</v>
      </c>
      <c r="C313" t="s">
        <v>247</v>
      </c>
      <c r="D313" s="49">
        <v>3</v>
      </c>
      <c r="E313" t="s">
        <v>236</v>
      </c>
      <c r="F313" t="str">
        <f t="shared" si="12"/>
        <v>Shawn</v>
      </c>
      <c r="G313" s="47">
        <f t="shared" si="13"/>
        <v>225</v>
      </c>
      <c r="H313" s="47">
        <f t="shared" si="14"/>
        <v>15.750000000000002</v>
      </c>
    </row>
    <row r="314" spans="1:8" x14ac:dyDescent="0.3">
      <c r="A314" t="s">
        <v>242</v>
      </c>
      <c r="B314" s="11">
        <v>44368</v>
      </c>
      <c r="C314" t="s">
        <v>247</v>
      </c>
      <c r="D314" s="49">
        <v>3</v>
      </c>
      <c r="E314" t="s">
        <v>236</v>
      </c>
      <c r="F314" t="str">
        <f t="shared" si="12"/>
        <v>Shawn</v>
      </c>
      <c r="G314" s="47">
        <f t="shared" si="13"/>
        <v>225</v>
      </c>
      <c r="H314" s="47">
        <f t="shared" si="14"/>
        <v>15.750000000000002</v>
      </c>
    </row>
    <row r="315" spans="1:8" x14ac:dyDescent="0.3">
      <c r="A315" t="s">
        <v>243</v>
      </c>
      <c r="B315" s="11">
        <v>44369</v>
      </c>
      <c r="C315" t="s">
        <v>247</v>
      </c>
      <c r="D315" s="13">
        <v>1</v>
      </c>
      <c r="E315" t="s">
        <v>237</v>
      </c>
      <c r="F315" t="str">
        <f t="shared" si="12"/>
        <v>Tracy</v>
      </c>
      <c r="G315" s="47">
        <f t="shared" si="13"/>
        <v>93.500000000000014</v>
      </c>
      <c r="H315" s="47">
        <f t="shared" si="14"/>
        <v>6.5450000000000017</v>
      </c>
    </row>
    <row r="316" spans="1:8" x14ac:dyDescent="0.3">
      <c r="A316" t="s">
        <v>242</v>
      </c>
      <c r="B316" s="11">
        <v>44369</v>
      </c>
      <c r="C316" t="s">
        <v>248</v>
      </c>
      <c r="D316" s="13">
        <v>4</v>
      </c>
      <c r="E316" t="s">
        <v>235</v>
      </c>
      <c r="F316" t="str">
        <f t="shared" si="12"/>
        <v>Shawn</v>
      </c>
      <c r="G316" s="47">
        <f t="shared" si="13"/>
        <v>480</v>
      </c>
      <c r="H316" s="47">
        <f t="shared" si="14"/>
        <v>33.6</v>
      </c>
    </row>
    <row r="317" spans="1:8" x14ac:dyDescent="0.3">
      <c r="A317" t="s">
        <v>242</v>
      </c>
      <c r="B317" s="11">
        <v>44369</v>
      </c>
      <c r="C317" t="s">
        <v>247</v>
      </c>
      <c r="D317" s="49">
        <v>6</v>
      </c>
      <c r="E317" t="s">
        <v>236</v>
      </c>
      <c r="F317" t="str">
        <f t="shared" si="12"/>
        <v>Shawn</v>
      </c>
      <c r="G317" s="47">
        <f t="shared" si="13"/>
        <v>450</v>
      </c>
      <c r="H317" s="47">
        <f t="shared" si="14"/>
        <v>31.500000000000004</v>
      </c>
    </row>
    <row r="318" spans="1:8" x14ac:dyDescent="0.3">
      <c r="A318" t="s">
        <v>242</v>
      </c>
      <c r="B318" s="11">
        <v>44369</v>
      </c>
      <c r="C318" t="s">
        <v>246</v>
      </c>
      <c r="D318" s="49">
        <v>6</v>
      </c>
      <c r="E318" t="s">
        <v>237</v>
      </c>
      <c r="F318" t="str">
        <f t="shared" si="12"/>
        <v>Shawn</v>
      </c>
      <c r="G318" s="47">
        <f t="shared" si="13"/>
        <v>510</v>
      </c>
      <c r="H318" s="47">
        <f t="shared" si="14"/>
        <v>35.700000000000003</v>
      </c>
    </row>
    <row r="319" spans="1:8" x14ac:dyDescent="0.3">
      <c r="A319" t="s">
        <v>241</v>
      </c>
      <c r="B319" s="11">
        <v>44370</v>
      </c>
      <c r="C319" t="s">
        <v>247</v>
      </c>
      <c r="D319" s="49">
        <v>1</v>
      </c>
      <c r="E319" t="s">
        <v>236</v>
      </c>
      <c r="F319" t="str">
        <f t="shared" si="12"/>
        <v>Fred</v>
      </c>
      <c r="G319" s="47">
        <f t="shared" si="13"/>
        <v>90</v>
      </c>
      <c r="H319" s="47">
        <f t="shared" si="14"/>
        <v>6.3000000000000007</v>
      </c>
    </row>
    <row r="320" spans="1:8" x14ac:dyDescent="0.3">
      <c r="A320" t="s">
        <v>251</v>
      </c>
      <c r="B320" s="11">
        <v>44372</v>
      </c>
      <c r="C320" t="s">
        <v>248</v>
      </c>
      <c r="D320" s="49">
        <v>5</v>
      </c>
      <c r="E320" t="s">
        <v>238</v>
      </c>
      <c r="F320" t="str">
        <f t="shared" si="12"/>
        <v>Fred</v>
      </c>
      <c r="G320" s="47">
        <f t="shared" si="13"/>
        <v>420</v>
      </c>
      <c r="H320" s="47">
        <f t="shared" si="14"/>
        <v>29.400000000000002</v>
      </c>
    </row>
    <row r="321" spans="1:8" x14ac:dyDescent="0.3">
      <c r="A321" t="s">
        <v>241</v>
      </c>
      <c r="B321" s="11">
        <v>44373</v>
      </c>
      <c r="C321" t="s">
        <v>248</v>
      </c>
      <c r="D321" s="49">
        <v>10</v>
      </c>
      <c r="E321" t="s">
        <v>238</v>
      </c>
      <c r="F321" t="str">
        <f t="shared" si="12"/>
        <v>Fred</v>
      </c>
      <c r="G321" s="47">
        <f t="shared" si="13"/>
        <v>840</v>
      </c>
      <c r="H321" s="47">
        <f t="shared" si="14"/>
        <v>58.800000000000004</v>
      </c>
    </row>
    <row r="322" spans="1:8" x14ac:dyDescent="0.3">
      <c r="A322" t="s">
        <v>243</v>
      </c>
      <c r="B322" s="11">
        <v>44373</v>
      </c>
      <c r="C322" t="s">
        <v>246</v>
      </c>
      <c r="D322" s="49">
        <v>2</v>
      </c>
      <c r="E322" t="s">
        <v>239</v>
      </c>
      <c r="F322" t="str">
        <f t="shared" ref="F322:F385" si="15">VLOOKUP(A322,tblProjectInfo,2,FALSE)</f>
        <v>Tracy</v>
      </c>
      <c r="G322" s="47">
        <f t="shared" ref="G322:G385" si="16">D322*VLOOKUP(E322,tblTypeInfo,2,FALSE)*VLOOKUP(A322,tblProjectInfo,3,FALSE)</f>
        <v>198.00000000000003</v>
      </c>
      <c r="H322" s="47">
        <f t="shared" ref="H322:H385" si="17">0.07*G322</f>
        <v>13.860000000000003</v>
      </c>
    </row>
    <row r="323" spans="1:8" x14ac:dyDescent="0.3">
      <c r="A323" t="s">
        <v>240</v>
      </c>
      <c r="B323" s="11">
        <v>44373</v>
      </c>
      <c r="C323" t="s">
        <v>246</v>
      </c>
      <c r="D323" s="49">
        <v>6</v>
      </c>
      <c r="E323" t="s">
        <v>236</v>
      </c>
      <c r="F323" t="str">
        <f t="shared" si="15"/>
        <v>Tracy</v>
      </c>
      <c r="G323" s="47">
        <f t="shared" si="16"/>
        <v>405</v>
      </c>
      <c r="H323" s="47">
        <f t="shared" si="17"/>
        <v>28.35</v>
      </c>
    </row>
    <row r="324" spans="1:8" x14ac:dyDescent="0.3">
      <c r="A324" t="s">
        <v>242</v>
      </c>
      <c r="B324" s="11">
        <v>44373</v>
      </c>
      <c r="C324" t="s">
        <v>246</v>
      </c>
      <c r="D324" s="49">
        <v>2</v>
      </c>
      <c r="E324" t="s">
        <v>239</v>
      </c>
      <c r="F324" t="str">
        <f t="shared" si="15"/>
        <v>Shawn</v>
      </c>
      <c r="G324" s="47">
        <f t="shared" si="16"/>
        <v>180</v>
      </c>
      <c r="H324" s="47">
        <f t="shared" si="17"/>
        <v>12.600000000000001</v>
      </c>
    </row>
    <row r="325" spans="1:8" x14ac:dyDescent="0.3">
      <c r="A325" t="s">
        <v>242</v>
      </c>
      <c r="B325" s="11">
        <v>44373</v>
      </c>
      <c r="C325" t="s">
        <v>246</v>
      </c>
      <c r="D325" s="49">
        <v>7</v>
      </c>
      <c r="E325" t="s">
        <v>236</v>
      </c>
      <c r="F325" t="str">
        <f t="shared" si="15"/>
        <v>Shawn</v>
      </c>
      <c r="G325" s="47">
        <f t="shared" si="16"/>
        <v>525</v>
      </c>
      <c r="H325" s="47">
        <f t="shared" si="17"/>
        <v>36.75</v>
      </c>
    </row>
    <row r="326" spans="1:8" x14ac:dyDescent="0.3">
      <c r="A326" t="s">
        <v>251</v>
      </c>
      <c r="B326" s="11">
        <v>44375</v>
      </c>
      <c r="C326" t="s">
        <v>246</v>
      </c>
      <c r="D326" s="13">
        <v>5</v>
      </c>
      <c r="E326" t="s">
        <v>237</v>
      </c>
      <c r="F326" t="str">
        <f t="shared" si="15"/>
        <v>Fred</v>
      </c>
      <c r="G326" s="47">
        <f t="shared" si="16"/>
        <v>510</v>
      </c>
      <c r="H326" s="47">
        <f t="shared" si="17"/>
        <v>35.700000000000003</v>
      </c>
    </row>
    <row r="327" spans="1:8" x14ac:dyDescent="0.3">
      <c r="A327" t="s">
        <v>243</v>
      </c>
      <c r="B327" s="11">
        <v>44376</v>
      </c>
      <c r="C327" t="s">
        <v>245</v>
      </c>
      <c r="D327" s="13">
        <v>10</v>
      </c>
      <c r="E327" t="s">
        <v>235</v>
      </c>
      <c r="F327" t="str">
        <f t="shared" si="15"/>
        <v>Tracy</v>
      </c>
      <c r="G327" s="47">
        <f t="shared" si="16"/>
        <v>1320</v>
      </c>
      <c r="H327" s="47">
        <f t="shared" si="17"/>
        <v>92.4</v>
      </c>
    </row>
    <row r="328" spans="1:8" x14ac:dyDescent="0.3">
      <c r="A328" t="s">
        <v>242</v>
      </c>
      <c r="B328" s="11">
        <v>44376</v>
      </c>
      <c r="C328" t="s">
        <v>246</v>
      </c>
      <c r="D328" s="13">
        <v>5</v>
      </c>
      <c r="E328" t="s">
        <v>236</v>
      </c>
      <c r="F328" t="str">
        <f t="shared" si="15"/>
        <v>Shawn</v>
      </c>
      <c r="G328" s="47">
        <f t="shared" si="16"/>
        <v>375</v>
      </c>
      <c r="H328" s="47">
        <f t="shared" si="17"/>
        <v>26.250000000000004</v>
      </c>
    </row>
    <row r="329" spans="1:8" x14ac:dyDescent="0.3">
      <c r="A329" t="s">
        <v>242</v>
      </c>
      <c r="B329" s="11">
        <v>44376</v>
      </c>
      <c r="C329" t="s">
        <v>247</v>
      </c>
      <c r="D329" s="49">
        <v>5</v>
      </c>
      <c r="E329" t="s">
        <v>237</v>
      </c>
      <c r="F329" t="str">
        <f t="shared" si="15"/>
        <v>Shawn</v>
      </c>
      <c r="G329" s="47">
        <f t="shared" si="16"/>
        <v>425</v>
      </c>
      <c r="H329" s="47">
        <f t="shared" si="17"/>
        <v>29.750000000000004</v>
      </c>
    </row>
    <row r="330" spans="1:8" x14ac:dyDescent="0.3">
      <c r="A330" t="s">
        <v>240</v>
      </c>
      <c r="B330" s="11">
        <v>44377</v>
      </c>
      <c r="C330" t="s">
        <v>246</v>
      </c>
      <c r="D330" s="49">
        <v>6</v>
      </c>
      <c r="E330" t="s">
        <v>236</v>
      </c>
      <c r="F330" t="str">
        <f t="shared" si="15"/>
        <v>Tracy</v>
      </c>
      <c r="G330" s="47">
        <f t="shared" si="16"/>
        <v>405</v>
      </c>
      <c r="H330" s="47">
        <f t="shared" si="17"/>
        <v>28.35</v>
      </c>
    </row>
    <row r="331" spans="1:8" x14ac:dyDescent="0.3">
      <c r="A331" t="s">
        <v>242</v>
      </c>
      <c r="B331" s="11">
        <v>44377</v>
      </c>
      <c r="C331" t="s">
        <v>248</v>
      </c>
      <c r="D331" s="49">
        <v>2</v>
      </c>
      <c r="E331" t="s">
        <v>237</v>
      </c>
      <c r="F331" t="str">
        <f t="shared" si="15"/>
        <v>Shawn</v>
      </c>
      <c r="G331" s="47">
        <f t="shared" si="16"/>
        <v>170</v>
      </c>
      <c r="H331" s="47">
        <f t="shared" si="17"/>
        <v>11.9</v>
      </c>
    </row>
    <row r="332" spans="1:8" x14ac:dyDescent="0.3">
      <c r="A332" t="s">
        <v>242</v>
      </c>
      <c r="B332" s="11">
        <v>44378</v>
      </c>
      <c r="C332" t="s">
        <v>247</v>
      </c>
      <c r="D332" s="49">
        <v>2</v>
      </c>
      <c r="E332" t="s">
        <v>237</v>
      </c>
      <c r="F332" t="str">
        <f t="shared" si="15"/>
        <v>Shawn</v>
      </c>
      <c r="G332" s="47">
        <f t="shared" si="16"/>
        <v>170</v>
      </c>
      <c r="H332" s="47">
        <f t="shared" si="17"/>
        <v>11.9</v>
      </c>
    </row>
    <row r="333" spans="1:8" x14ac:dyDescent="0.3">
      <c r="A333" t="s">
        <v>241</v>
      </c>
      <c r="B333" s="11">
        <v>44378</v>
      </c>
      <c r="C333" t="s">
        <v>246</v>
      </c>
      <c r="D333" s="49">
        <v>8</v>
      </c>
      <c r="E333" t="s">
        <v>239</v>
      </c>
      <c r="F333" t="str">
        <f t="shared" si="15"/>
        <v>Fred</v>
      </c>
      <c r="G333" s="47">
        <f t="shared" si="16"/>
        <v>864</v>
      </c>
      <c r="H333" s="47">
        <f t="shared" si="17"/>
        <v>60.480000000000004</v>
      </c>
    </row>
    <row r="334" spans="1:8" x14ac:dyDescent="0.3">
      <c r="A334" t="s">
        <v>242</v>
      </c>
      <c r="B334" s="11">
        <v>44378</v>
      </c>
      <c r="C334" t="s">
        <v>247</v>
      </c>
      <c r="D334" s="13">
        <v>8</v>
      </c>
      <c r="E334" t="s">
        <v>235</v>
      </c>
      <c r="F334" t="str">
        <f t="shared" si="15"/>
        <v>Shawn</v>
      </c>
      <c r="G334" s="47">
        <f t="shared" si="16"/>
        <v>960</v>
      </c>
      <c r="H334" s="47">
        <f t="shared" si="17"/>
        <v>67.2</v>
      </c>
    </row>
    <row r="335" spans="1:8" x14ac:dyDescent="0.3">
      <c r="A335" t="s">
        <v>243</v>
      </c>
      <c r="B335" s="11">
        <v>44378</v>
      </c>
      <c r="C335" t="s">
        <v>245</v>
      </c>
      <c r="D335" s="13">
        <v>10</v>
      </c>
      <c r="E335" t="s">
        <v>237</v>
      </c>
      <c r="F335" t="str">
        <f t="shared" si="15"/>
        <v>Tracy</v>
      </c>
      <c r="G335" s="47">
        <f t="shared" si="16"/>
        <v>935.00000000000011</v>
      </c>
      <c r="H335" s="47">
        <f t="shared" si="17"/>
        <v>65.450000000000017</v>
      </c>
    </row>
    <row r="336" spans="1:8" x14ac:dyDescent="0.3">
      <c r="A336" t="s">
        <v>242</v>
      </c>
      <c r="B336" s="11">
        <v>44379</v>
      </c>
      <c r="C336" t="s">
        <v>246</v>
      </c>
      <c r="D336" s="49">
        <v>1</v>
      </c>
      <c r="E336" t="s">
        <v>236</v>
      </c>
      <c r="F336" t="str">
        <f t="shared" si="15"/>
        <v>Shawn</v>
      </c>
      <c r="G336" s="47">
        <f t="shared" si="16"/>
        <v>75</v>
      </c>
      <c r="H336" s="47">
        <f t="shared" si="17"/>
        <v>5.2500000000000009</v>
      </c>
    </row>
    <row r="337" spans="1:8" x14ac:dyDescent="0.3">
      <c r="A337" t="s">
        <v>242</v>
      </c>
      <c r="B337" s="11">
        <v>44380</v>
      </c>
      <c r="C337" t="s">
        <v>246</v>
      </c>
      <c r="D337" s="49">
        <v>7</v>
      </c>
      <c r="E337" t="s">
        <v>238</v>
      </c>
      <c r="F337" t="str">
        <f t="shared" si="15"/>
        <v>Shawn</v>
      </c>
      <c r="G337" s="47">
        <f t="shared" si="16"/>
        <v>490</v>
      </c>
      <c r="H337" s="47">
        <f t="shared" si="17"/>
        <v>34.300000000000004</v>
      </c>
    </row>
    <row r="338" spans="1:8" x14ac:dyDescent="0.3">
      <c r="A338" t="s">
        <v>242</v>
      </c>
      <c r="B338" s="11">
        <v>44380</v>
      </c>
      <c r="C338" t="s">
        <v>247</v>
      </c>
      <c r="D338" s="49">
        <v>5</v>
      </c>
      <c r="E338" t="s">
        <v>238</v>
      </c>
      <c r="F338" t="str">
        <f t="shared" si="15"/>
        <v>Shawn</v>
      </c>
      <c r="G338" s="47">
        <f t="shared" si="16"/>
        <v>350</v>
      </c>
      <c r="H338" s="47">
        <f t="shared" si="17"/>
        <v>24.500000000000004</v>
      </c>
    </row>
    <row r="339" spans="1:8" x14ac:dyDescent="0.3">
      <c r="A339" t="s">
        <v>242</v>
      </c>
      <c r="B339" s="11">
        <v>44381</v>
      </c>
      <c r="C339" t="s">
        <v>246</v>
      </c>
      <c r="D339" s="13">
        <v>4</v>
      </c>
      <c r="E339" t="s">
        <v>239</v>
      </c>
      <c r="F339" t="str">
        <f t="shared" si="15"/>
        <v>Shawn</v>
      </c>
      <c r="G339" s="47">
        <f t="shared" si="16"/>
        <v>360</v>
      </c>
      <c r="H339" s="47">
        <f t="shared" si="17"/>
        <v>25.200000000000003</v>
      </c>
    </row>
    <row r="340" spans="1:8" x14ac:dyDescent="0.3">
      <c r="A340" t="s">
        <v>242</v>
      </c>
      <c r="B340" s="11">
        <v>44381</v>
      </c>
      <c r="C340" t="s">
        <v>246</v>
      </c>
      <c r="D340" s="13">
        <v>3</v>
      </c>
      <c r="E340" t="s">
        <v>237</v>
      </c>
      <c r="F340" t="str">
        <f t="shared" si="15"/>
        <v>Shawn</v>
      </c>
      <c r="G340" s="47">
        <f t="shared" si="16"/>
        <v>255</v>
      </c>
      <c r="H340" s="47">
        <f t="shared" si="17"/>
        <v>17.850000000000001</v>
      </c>
    </row>
    <row r="341" spans="1:8" x14ac:dyDescent="0.3">
      <c r="A341" t="s">
        <v>242</v>
      </c>
      <c r="B341" s="11">
        <v>44382</v>
      </c>
      <c r="C341" t="s">
        <v>246</v>
      </c>
      <c r="D341" s="49">
        <v>8</v>
      </c>
      <c r="E341" t="s">
        <v>235</v>
      </c>
      <c r="F341" t="str">
        <f t="shared" si="15"/>
        <v>Shawn</v>
      </c>
      <c r="G341" s="47">
        <f t="shared" si="16"/>
        <v>960</v>
      </c>
      <c r="H341" s="47">
        <f t="shared" si="17"/>
        <v>67.2</v>
      </c>
    </row>
    <row r="342" spans="1:8" x14ac:dyDescent="0.3">
      <c r="A342" t="s">
        <v>240</v>
      </c>
      <c r="B342" s="11">
        <v>44382</v>
      </c>
      <c r="C342" t="s">
        <v>246</v>
      </c>
      <c r="D342" s="49">
        <v>6</v>
      </c>
      <c r="E342" t="s">
        <v>236</v>
      </c>
      <c r="F342" t="str">
        <f t="shared" si="15"/>
        <v>Tracy</v>
      </c>
      <c r="G342" s="47">
        <f t="shared" si="16"/>
        <v>405</v>
      </c>
      <c r="H342" s="47">
        <f t="shared" si="17"/>
        <v>28.35</v>
      </c>
    </row>
    <row r="343" spans="1:8" x14ac:dyDescent="0.3">
      <c r="A343" t="s">
        <v>242</v>
      </c>
      <c r="B343" s="11">
        <v>44382</v>
      </c>
      <c r="C343" t="s">
        <v>246</v>
      </c>
      <c r="D343" s="49">
        <v>1</v>
      </c>
      <c r="E343" t="s">
        <v>236</v>
      </c>
      <c r="F343" t="str">
        <f t="shared" si="15"/>
        <v>Shawn</v>
      </c>
      <c r="G343" s="47">
        <f t="shared" si="16"/>
        <v>75</v>
      </c>
      <c r="H343" s="47">
        <f t="shared" si="17"/>
        <v>5.2500000000000009</v>
      </c>
    </row>
    <row r="344" spans="1:8" x14ac:dyDescent="0.3">
      <c r="A344" t="s">
        <v>242</v>
      </c>
      <c r="B344" s="11">
        <v>44383</v>
      </c>
      <c r="C344" t="s">
        <v>246</v>
      </c>
      <c r="D344" s="49">
        <v>1</v>
      </c>
      <c r="E344" t="s">
        <v>236</v>
      </c>
      <c r="F344" t="str">
        <f t="shared" si="15"/>
        <v>Shawn</v>
      </c>
      <c r="G344" s="47">
        <f t="shared" si="16"/>
        <v>75</v>
      </c>
      <c r="H344" s="47">
        <f t="shared" si="17"/>
        <v>5.2500000000000009</v>
      </c>
    </row>
    <row r="345" spans="1:8" x14ac:dyDescent="0.3">
      <c r="A345" t="s">
        <v>240</v>
      </c>
      <c r="B345" s="11">
        <v>44384</v>
      </c>
      <c r="C345" t="s">
        <v>246</v>
      </c>
      <c r="D345" s="49">
        <v>9</v>
      </c>
      <c r="E345" t="s">
        <v>235</v>
      </c>
      <c r="F345" t="str">
        <f t="shared" si="15"/>
        <v>Tracy</v>
      </c>
      <c r="G345" s="47">
        <f t="shared" si="16"/>
        <v>972</v>
      </c>
      <c r="H345" s="47">
        <f t="shared" si="17"/>
        <v>68.040000000000006</v>
      </c>
    </row>
    <row r="346" spans="1:8" x14ac:dyDescent="0.3">
      <c r="A346" t="s">
        <v>251</v>
      </c>
      <c r="B346" s="11">
        <v>44384</v>
      </c>
      <c r="C346" t="s">
        <v>247</v>
      </c>
      <c r="D346" s="49">
        <v>3</v>
      </c>
      <c r="E346" t="s">
        <v>235</v>
      </c>
      <c r="F346" t="str">
        <f t="shared" si="15"/>
        <v>Fred</v>
      </c>
      <c r="G346" s="47">
        <f t="shared" si="16"/>
        <v>432</v>
      </c>
      <c r="H346" s="47">
        <f t="shared" si="17"/>
        <v>30.240000000000002</v>
      </c>
    </row>
    <row r="347" spans="1:8" x14ac:dyDescent="0.3">
      <c r="A347" t="s">
        <v>251</v>
      </c>
      <c r="B347" s="11">
        <v>44385</v>
      </c>
      <c r="C347" t="s">
        <v>245</v>
      </c>
      <c r="D347" s="13">
        <v>7</v>
      </c>
      <c r="E347" t="s">
        <v>236</v>
      </c>
      <c r="F347" t="str">
        <f t="shared" si="15"/>
        <v>Fred</v>
      </c>
      <c r="G347" s="47">
        <f t="shared" si="16"/>
        <v>630</v>
      </c>
      <c r="H347" s="47">
        <f t="shared" si="17"/>
        <v>44.1</v>
      </c>
    </row>
    <row r="348" spans="1:8" x14ac:dyDescent="0.3">
      <c r="A348" t="s">
        <v>251</v>
      </c>
      <c r="B348" s="11">
        <v>44385</v>
      </c>
      <c r="C348" t="s">
        <v>245</v>
      </c>
      <c r="D348" s="49">
        <v>1</v>
      </c>
      <c r="E348" t="s">
        <v>235</v>
      </c>
      <c r="F348" t="str">
        <f t="shared" si="15"/>
        <v>Fred</v>
      </c>
      <c r="G348" s="47">
        <f t="shared" si="16"/>
        <v>144</v>
      </c>
      <c r="H348" s="47">
        <f t="shared" si="17"/>
        <v>10.080000000000002</v>
      </c>
    </row>
    <row r="349" spans="1:8" x14ac:dyDescent="0.3">
      <c r="A349" t="s">
        <v>243</v>
      </c>
      <c r="B349" s="11">
        <v>44386</v>
      </c>
      <c r="C349" t="s">
        <v>246</v>
      </c>
      <c r="D349" s="49">
        <v>9</v>
      </c>
      <c r="E349" t="s">
        <v>236</v>
      </c>
      <c r="F349" t="str">
        <f t="shared" si="15"/>
        <v>Tracy</v>
      </c>
      <c r="G349" s="47">
        <f t="shared" si="16"/>
        <v>742.50000000000011</v>
      </c>
      <c r="H349" s="47">
        <f t="shared" si="17"/>
        <v>51.975000000000016</v>
      </c>
    </row>
    <row r="350" spans="1:8" x14ac:dyDescent="0.3">
      <c r="A350" t="s">
        <v>242</v>
      </c>
      <c r="B350" s="11">
        <v>44387</v>
      </c>
      <c r="C350" t="s">
        <v>245</v>
      </c>
      <c r="D350" s="49">
        <v>8</v>
      </c>
      <c r="E350" t="s">
        <v>236</v>
      </c>
      <c r="F350" t="str">
        <f t="shared" si="15"/>
        <v>Shawn</v>
      </c>
      <c r="G350" s="47">
        <f t="shared" si="16"/>
        <v>600</v>
      </c>
      <c r="H350" s="47">
        <f t="shared" si="17"/>
        <v>42.000000000000007</v>
      </c>
    </row>
    <row r="351" spans="1:8" x14ac:dyDescent="0.3">
      <c r="A351" t="s">
        <v>242</v>
      </c>
      <c r="B351" s="11">
        <v>44387</v>
      </c>
      <c r="C351" t="s">
        <v>248</v>
      </c>
      <c r="D351" s="49">
        <v>1</v>
      </c>
      <c r="E351" t="s">
        <v>236</v>
      </c>
      <c r="F351" t="str">
        <f t="shared" si="15"/>
        <v>Shawn</v>
      </c>
      <c r="G351" s="47">
        <f t="shared" si="16"/>
        <v>75</v>
      </c>
      <c r="H351" s="47">
        <f t="shared" si="17"/>
        <v>5.2500000000000009</v>
      </c>
    </row>
    <row r="352" spans="1:8" x14ac:dyDescent="0.3">
      <c r="A352" t="s">
        <v>251</v>
      </c>
      <c r="B352" s="11">
        <v>44387</v>
      </c>
      <c r="C352" t="s">
        <v>247</v>
      </c>
      <c r="D352" s="49">
        <v>9</v>
      </c>
      <c r="E352" t="s">
        <v>236</v>
      </c>
      <c r="F352" t="str">
        <f t="shared" si="15"/>
        <v>Fred</v>
      </c>
      <c r="G352" s="47">
        <f t="shared" si="16"/>
        <v>810</v>
      </c>
      <c r="H352" s="47">
        <f t="shared" si="17"/>
        <v>56.7</v>
      </c>
    </row>
    <row r="353" spans="1:8" x14ac:dyDescent="0.3">
      <c r="A353" t="s">
        <v>242</v>
      </c>
      <c r="B353" s="11">
        <v>44387</v>
      </c>
      <c r="C353" t="s">
        <v>246</v>
      </c>
      <c r="D353" s="49">
        <v>7</v>
      </c>
      <c r="E353" t="s">
        <v>239</v>
      </c>
      <c r="F353" t="str">
        <f t="shared" si="15"/>
        <v>Shawn</v>
      </c>
      <c r="G353" s="47">
        <f t="shared" si="16"/>
        <v>630</v>
      </c>
      <c r="H353" s="47">
        <f t="shared" si="17"/>
        <v>44.1</v>
      </c>
    </row>
    <row r="354" spans="1:8" x14ac:dyDescent="0.3">
      <c r="A354" t="s">
        <v>241</v>
      </c>
      <c r="B354" s="11">
        <v>44387</v>
      </c>
      <c r="C354" t="s">
        <v>246</v>
      </c>
      <c r="D354" s="49">
        <v>10</v>
      </c>
      <c r="E354" t="s">
        <v>238</v>
      </c>
      <c r="F354" t="str">
        <f t="shared" si="15"/>
        <v>Fred</v>
      </c>
      <c r="G354" s="47">
        <f t="shared" si="16"/>
        <v>840</v>
      </c>
      <c r="H354" s="47">
        <f t="shared" si="17"/>
        <v>58.800000000000004</v>
      </c>
    </row>
    <row r="355" spans="1:8" x14ac:dyDescent="0.3">
      <c r="A355" t="s">
        <v>243</v>
      </c>
      <c r="B355" s="11">
        <v>44389</v>
      </c>
      <c r="C355" t="s">
        <v>246</v>
      </c>
      <c r="D355" s="49">
        <v>9</v>
      </c>
      <c r="E355" t="s">
        <v>239</v>
      </c>
      <c r="F355" t="str">
        <f t="shared" si="15"/>
        <v>Tracy</v>
      </c>
      <c r="G355" s="47">
        <f t="shared" si="16"/>
        <v>891.00000000000011</v>
      </c>
      <c r="H355" s="47">
        <f t="shared" si="17"/>
        <v>62.370000000000012</v>
      </c>
    </row>
    <row r="356" spans="1:8" x14ac:dyDescent="0.3">
      <c r="A356" t="s">
        <v>240</v>
      </c>
      <c r="B356" s="11">
        <v>44391</v>
      </c>
      <c r="C356" t="s">
        <v>246</v>
      </c>
      <c r="D356" s="49">
        <v>1</v>
      </c>
      <c r="E356" t="s">
        <v>236</v>
      </c>
      <c r="F356" t="str">
        <f t="shared" si="15"/>
        <v>Tracy</v>
      </c>
      <c r="G356" s="47">
        <f t="shared" si="16"/>
        <v>67.5</v>
      </c>
      <c r="H356" s="47">
        <f t="shared" si="17"/>
        <v>4.7250000000000005</v>
      </c>
    </row>
    <row r="357" spans="1:8" x14ac:dyDescent="0.3">
      <c r="A357" t="s">
        <v>242</v>
      </c>
      <c r="B357" s="11">
        <v>44391</v>
      </c>
      <c r="C357" t="s">
        <v>246</v>
      </c>
      <c r="D357" s="49">
        <v>6</v>
      </c>
      <c r="E357" t="s">
        <v>236</v>
      </c>
      <c r="F357" t="str">
        <f t="shared" si="15"/>
        <v>Shawn</v>
      </c>
      <c r="G357" s="47">
        <f t="shared" si="16"/>
        <v>450</v>
      </c>
      <c r="H357" s="47">
        <f t="shared" si="17"/>
        <v>31.500000000000004</v>
      </c>
    </row>
    <row r="358" spans="1:8" x14ac:dyDescent="0.3">
      <c r="A358" t="s">
        <v>242</v>
      </c>
      <c r="B358" s="11">
        <v>44391</v>
      </c>
      <c r="C358" t="s">
        <v>246</v>
      </c>
      <c r="D358" s="49">
        <v>9</v>
      </c>
      <c r="E358" t="s">
        <v>235</v>
      </c>
      <c r="F358" t="str">
        <f t="shared" si="15"/>
        <v>Shawn</v>
      </c>
      <c r="G358" s="47">
        <f t="shared" si="16"/>
        <v>1080</v>
      </c>
      <c r="H358" s="47">
        <f t="shared" si="17"/>
        <v>75.600000000000009</v>
      </c>
    </row>
    <row r="359" spans="1:8" x14ac:dyDescent="0.3">
      <c r="A359" t="s">
        <v>242</v>
      </c>
      <c r="B359" s="11">
        <v>44392</v>
      </c>
      <c r="C359" t="s">
        <v>247</v>
      </c>
      <c r="D359" s="49">
        <v>8</v>
      </c>
      <c r="E359" t="s">
        <v>236</v>
      </c>
      <c r="F359" t="str">
        <f t="shared" si="15"/>
        <v>Shawn</v>
      </c>
      <c r="G359" s="47">
        <f t="shared" si="16"/>
        <v>600</v>
      </c>
      <c r="H359" s="47">
        <f t="shared" si="17"/>
        <v>42.000000000000007</v>
      </c>
    </row>
    <row r="360" spans="1:8" x14ac:dyDescent="0.3">
      <c r="A360" t="s">
        <v>240</v>
      </c>
      <c r="B360" s="11">
        <v>44392</v>
      </c>
      <c r="C360" t="s">
        <v>245</v>
      </c>
      <c r="D360" s="13">
        <v>9</v>
      </c>
      <c r="E360" t="s">
        <v>235</v>
      </c>
      <c r="F360" t="str">
        <f t="shared" si="15"/>
        <v>Tracy</v>
      </c>
      <c r="G360" s="47">
        <f t="shared" si="16"/>
        <v>972</v>
      </c>
      <c r="H360" s="47">
        <f t="shared" si="17"/>
        <v>68.040000000000006</v>
      </c>
    </row>
    <row r="361" spans="1:8" x14ac:dyDescent="0.3">
      <c r="A361" t="s">
        <v>242</v>
      </c>
      <c r="B361" s="11">
        <v>44392</v>
      </c>
      <c r="C361" t="s">
        <v>247</v>
      </c>
      <c r="D361" s="49">
        <v>5</v>
      </c>
      <c r="E361" t="s">
        <v>236</v>
      </c>
      <c r="F361" t="str">
        <f t="shared" si="15"/>
        <v>Shawn</v>
      </c>
      <c r="G361" s="47">
        <f t="shared" si="16"/>
        <v>375</v>
      </c>
      <c r="H361" s="47">
        <f t="shared" si="17"/>
        <v>26.250000000000004</v>
      </c>
    </row>
    <row r="362" spans="1:8" x14ac:dyDescent="0.3">
      <c r="A362" t="s">
        <v>242</v>
      </c>
      <c r="B362" s="11">
        <v>44393</v>
      </c>
      <c r="C362" t="s">
        <v>247</v>
      </c>
      <c r="D362" s="13">
        <v>8</v>
      </c>
      <c r="E362" t="s">
        <v>236</v>
      </c>
      <c r="F362" t="str">
        <f t="shared" si="15"/>
        <v>Shawn</v>
      </c>
      <c r="G362" s="47">
        <f t="shared" si="16"/>
        <v>600</v>
      </c>
      <c r="H362" s="47">
        <f t="shared" si="17"/>
        <v>42.000000000000007</v>
      </c>
    </row>
    <row r="363" spans="1:8" x14ac:dyDescent="0.3">
      <c r="A363" t="s">
        <v>243</v>
      </c>
      <c r="B363" s="11">
        <v>44394</v>
      </c>
      <c r="C363" t="s">
        <v>246</v>
      </c>
      <c r="D363" s="49">
        <v>5</v>
      </c>
      <c r="E363" t="s">
        <v>238</v>
      </c>
      <c r="F363" t="str">
        <f t="shared" si="15"/>
        <v>Tracy</v>
      </c>
      <c r="G363" s="47">
        <f t="shared" si="16"/>
        <v>385.00000000000006</v>
      </c>
      <c r="H363" s="47">
        <f t="shared" si="17"/>
        <v>26.950000000000006</v>
      </c>
    </row>
    <row r="364" spans="1:8" x14ac:dyDescent="0.3">
      <c r="A364" t="s">
        <v>242</v>
      </c>
      <c r="B364" s="11">
        <v>44394</v>
      </c>
      <c r="C364" t="s">
        <v>246</v>
      </c>
      <c r="D364" s="49">
        <v>3</v>
      </c>
      <c r="E364" t="s">
        <v>236</v>
      </c>
      <c r="F364" t="str">
        <f t="shared" si="15"/>
        <v>Shawn</v>
      </c>
      <c r="G364" s="47">
        <f t="shared" si="16"/>
        <v>225</v>
      </c>
      <c r="H364" s="47">
        <f t="shared" si="17"/>
        <v>15.750000000000002</v>
      </c>
    </row>
    <row r="365" spans="1:8" x14ac:dyDescent="0.3">
      <c r="A365" t="s">
        <v>251</v>
      </c>
      <c r="B365" s="11">
        <v>44395</v>
      </c>
      <c r="C365" t="s">
        <v>246</v>
      </c>
      <c r="D365" s="13">
        <v>9</v>
      </c>
      <c r="E365" t="s">
        <v>236</v>
      </c>
      <c r="F365" t="str">
        <f t="shared" si="15"/>
        <v>Fred</v>
      </c>
      <c r="G365" s="47">
        <f t="shared" si="16"/>
        <v>810</v>
      </c>
      <c r="H365" s="47">
        <f t="shared" si="17"/>
        <v>56.7</v>
      </c>
    </row>
    <row r="366" spans="1:8" x14ac:dyDescent="0.3">
      <c r="A366" t="s">
        <v>240</v>
      </c>
      <c r="B366" s="11">
        <v>44395</v>
      </c>
      <c r="C366" t="s">
        <v>246</v>
      </c>
      <c r="D366" s="49">
        <v>4</v>
      </c>
      <c r="E366" t="s">
        <v>236</v>
      </c>
      <c r="F366" t="str">
        <f t="shared" si="15"/>
        <v>Tracy</v>
      </c>
      <c r="G366" s="47">
        <f t="shared" si="16"/>
        <v>270</v>
      </c>
      <c r="H366" s="47">
        <f t="shared" si="17"/>
        <v>18.900000000000002</v>
      </c>
    </row>
    <row r="367" spans="1:8" x14ac:dyDescent="0.3">
      <c r="A367" t="s">
        <v>242</v>
      </c>
      <c r="B367" s="11">
        <v>44395</v>
      </c>
      <c r="C367" t="s">
        <v>247</v>
      </c>
      <c r="D367" s="13">
        <v>8</v>
      </c>
      <c r="E367" t="s">
        <v>235</v>
      </c>
      <c r="F367" t="str">
        <f t="shared" si="15"/>
        <v>Shawn</v>
      </c>
      <c r="G367" s="47">
        <f t="shared" si="16"/>
        <v>960</v>
      </c>
      <c r="H367" s="47">
        <f t="shared" si="17"/>
        <v>67.2</v>
      </c>
    </row>
    <row r="368" spans="1:8" x14ac:dyDescent="0.3">
      <c r="A368" t="s">
        <v>251</v>
      </c>
      <c r="B368" s="11">
        <v>44395</v>
      </c>
      <c r="C368" t="s">
        <v>247</v>
      </c>
      <c r="D368" s="13">
        <v>1</v>
      </c>
      <c r="E368" t="s">
        <v>239</v>
      </c>
      <c r="F368" t="str">
        <f t="shared" si="15"/>
        <v>Fred</v>
      </c>
      <c r="G368" s="47">
        <f t="shared" si="16"/>
        <v>108</v>
      </c>
      <c r="H368" s="47">
        <f t="shared" si="17"/>
        <v>7.5600000000000005</v>
      </c>
    </row>
    <row r="369" spans="1:8" x14ac:dyDescent="0.3">
      <c r="A369" t="s">
        <v>240</v>
      </c>
      <c r="B369" s="11">
        <v>44396</v>
      </c>
      <c r="C369" t="s">
        <v>246</v>
      </c>
      <c r="D369" s="49">
        <v>8</v>
      </c>
      <c r="E369" t="s">
        <v>235</v>
      </c>
      <c r="F369" t="str">
        <f t="shared" si="15"/>
        <v>Tracy</v>
      </c>
      <c r="G369" s="47">
        <f t="shared" si="16"/>
        <v>864</v>
      </c>
      <c r="H369" s="47">
        <f t="shared" si="17"/>
        <v>60.480000000000004</v>
      </c>
    </row>
    <row r="370" spans="1:8" x14ac:dyDescent="0.3">
      <c r="A370" t="s">
        <v>242</v>
      </c>
      <c r="B370" s="11">
        <v>44396</v>
      </c>
      <c r="C370" t="s">
        <v>246</v>
      </c>
      <c r="D370" s="49">
        <v>6</v>
      </c>
      <c r="E370" t="s">
        <v>239</v>
      </c>
      <c r="F370" t="str">
        <f t="shared" si="15"/>
        <v>Shawn</v>
      </c>
      <c r="G370" s="47">
        <f t="shared" si="16"/>
        <v>540</v>
      </c>
      <c r="H370" s="47">
        <f t="shared" si="17"/>
        <v>37.800000000000004</v>
      </c>
    </row>
    <row r="371" spans="1:8" x14ac:dyDescent="0.3">
      <c r="A371" t="s">
        <v>241</v>
      </c>
      <c r="B371" s="11">
        <v>44397</v>
      </c>
      <c r="C371" t="s">
        <v>246</v>
      </c>
      <c r="D371" s="49">
        <v>6</v>
      </c>
      <c r="E371" t="s">
        <v>236</v>
      </c>
      <c r="F371" t="str">
        <f t="shared" si="15"/>
        <v>Fred</v>
      </c>
      <c r="G371" s="47">
        <f t="shared" si="16"/>
        <v>540</v>
      </c>
      <c r="H371" s="47">
        <f t="shared" si="17"/>
        <v>37.800000000000004</v>
      </c>
    </row>
    <row r="372" spans="1:8" x14ac:dyDescent="0.3">
      <c r="A372" t="s">
        <v>251</v>
      </c>
      <c r="B372" s="11">
        <v>44398</v>
      </c>
      <c r="C372" t="s">
        <v>248</v>
      </c>
      <c r="D372" s="13">
        <v>10</v>
      </c>
      <c r="E372" t="s">
        <v>238</v>
      </c>
      <c r="F372" t="str">
        <f t="shared" si="15"/>
        <v>Fred</v>
      </c>
      <c r="G372" s="47">
        <f t="shared" si="16"/>
        <v>840</v>
      </c>
      <c r="H372" s="47">
        <f t="shared" si="17"/>
        <v>58.800000000000004</v>
      </c>
    </row>
    <row r="373" spans="1:8" x14ac:dyDescent="0.3">
      <c r="A373" t="s">
        <v>251</v>
      </c>
      <c r="B373" s="11">
        <v>44399</v>
      </c>
      <c r="C373" t="s">
        <v>247</v>
      </c>
      <c r="D373" s="49">
        <v>5</v>
      </c>
      <c r="E373" t="s">
        <v>236</v>
      </c>
      <c r="F373" t="str">
        <f t="shared" si="15"/>
        <v>Fred</v>
      </c>
      <c r="G373" s="47">
        <f t="shared" si="16"/>
        <v>450</v>
      </c>
      <c r="H373" s="47">
        <f t="shared" si="17"/>
        <v>31.500000000000004</v>
      </c>
    </row>
    <row r="374" spans="1:8" x14ac:dyDescent="0.3">
      <c r="A374" t="s">
        <v>240</v>
      </c>
      <c r="B374" s="11">
        <v>44400</v>
      </c>
      <c r="C374" t="s">
        <v>246</v>
      </c>
      <c r="D374" s="13">
        <v>5</v>
      </c>
      <c r="E374" t="s">
        <v>236</v>
      </c>
      <c r="F374" t="str">
        <f t="shared" si="15"/>
        <v>Tracy</v>
      </c>
      <c r="G374" s="47">
        <f t="shared" si="16"/>
        <v>337.5</v>
      </c>
      <c r="H374" s="47">
        <f t="shared" si="17"/>
        <v>23.625000000000004</v>
      </c>
    </row>
    <row r="375" spans="1:8" x14ac:dyDescent="0.3">
      <c r="A375" t="s">
        <v>242</v>
      </c>
      <c r="B375" s="11">
        <v>44400</v>
      </c>
      <c r="C375" t="s">
        <v>247</v>
      </c>
      <c r="D375" s="49">
        <v>7</v>
      </c>
      <c r="E375" t="s">
        <v>238</v>
      </c>
      <c r="F375" t="str">
        <f t="shared" si="15"/>
        <v>Shawn</v>
      </c>
      <c r="G375" s="47">
        <f t="shared" si="16"/>
        <v>490</v>
      </c>
      <c r="H375" s="47">
        <f t="shared" si="17"/>
        <v>34.300000000000004</v>
      </c>
    </row>
    <row r="376" spans="1:8" x14ac:dyDescent="0.3">
      <c r="A376" t="s">
        <v>251</v>
      </c>
      <c r="B376" s="11">
        <v>44400</v>
      </c>
      <c r="C376" t="s">
        <v>248</v>
      </c>
      <c r="D376" s="49">
        <v>6</v>
      </c>
      <c r="E376" t="s">
        <v>236</v>
      </c>
      <c r="F376" t="str">
        <f t="shared" si="15"/>
        <v>Fred</v>
      </c>
      <c r="G376" s="47">
        <f t="shared" si="16"/>
        <v>540</v>
      </c>
      <c r="H376" s="47">
        <f t="shared" si="17"/>
        <v>37.800000000000004</v>
      </c>
    </row>
    <row r="377" spans="1:8" x14ac:dyDescent="0.3">
      <c r="A377" t="s">
        <v>242</v>
      </c>
      <c r="B377" s="11">
        <v>44401</v>
      </c>
      <c r="C377" t="s">
        <v>248</v>
      </c>
      <c r="D377" s="49">
        <v>5</v>
      </c>
      <c r="E377" t="s">
        <v>236</v>
      </c>
      <c r="F377" t="str">
        <f t="shared" si="15"/>
        <v>Shawn</v>
      </c>
      <c r="G377" s="47">
        <f t="shared" si="16"/>
        <v>375</v>
      </c>
      <c r="H377" s="47">
        <f t="shared" si="17"/>
        <v>26.250000000000004</v>
      </c>
    </row>
    <row r="378" spans="1:8" x14ac:dyDescent="0.3">
      <c r="A378" t="s">
        <v>240</v>
      </c>
      <c r="B378" s="11">
        <v>44402</v>
      </c>
      <c r="C378" t="s">
        <v>248</v>
      </c>
      <c r="D378" s="13">
        <v>1</v>
      </c>
      <c r="E378" t="s">
        <v>236</v>
      </c>
      <c r="F378" t="str">
        <f t="shared" si="15"/>
        <v>Tracy</v>
      </c>
      <c r="G378" s="47">
        <f t="shared" si="16"/>
        <v>67.5</v>
      </c>
      <c r="H378" s="47">
        <f t="shared" si="17"/>
        <v>4.7250000000000005</v>
      </c>
    </row>
    <row r="379" spans="1:8" x14ac:dyDescent="0.3">
      <c r="A379" t="s">
        <v>241</v>
      </c>
      <c r="B379" s="11">
        <v>44404</v>
      </c>
      <c r="C379" t="s">
        <v>247</v>
      </c>
      <c r="D379" s="13">
        <v>4</v>
      </c>
      <c r="E379" t="s">
        <v>235</v>
      </c>
      <c r="F379" t="str">
        <f t="shared" si="15"/>
        <v>Fred</v>
      </c>
      <c r="G379" s="47">
        <f t="shared" si="16"/>
        <v>576</v>
      </c>
      <c r="H379" s="47">
        <f t="shared" si="17"/>
        <v>40.320000000000007</v>
      </c>
    </row>
    <row r="380" spans="1:8" x14ac:dyDescent="0.3">
      <c r="A380" t="s">
        <v>242</v>
      </c>
      <c r="B380" s="11">
        <v>44405</v>
      </c>
      <c r="C380" t="s">
        <v>246</v>
      </c>
      <c r="D380" s="49">
        <v>10</v>
      </c>
      <c r="E380" t="s">
        <v>238</v>
      </c>
      <c r="F380" t="str">
        <f t="shared" si="15"/>
        <v>Shawn</v>
      </c>
      <c r="G380" s="47">
        <f t="shared" si="16"/>
        <v>700</v>
      </c>
      <c r="H380" s="47">
        <f t="shared" si="17"/>
        <v>49.000000000000007</v>
      </c>
    </row>
    <row r="381" spans="1:8" x14ac:dyDescent="0.3">
      <c r="A381" t="s">
        <v>241</v>
      </c>
      <c r="B381" s="11">
        <v>44405</v>
      </c>
      <c r="C381" t="s">
        <v>246</v>
      </c>
      <c r="D381" s="49">
        <v>9</v>
      </c>
      <c r="E381" t="s">
        <v>237</v>
      </c>
      <c r="F381" t="str">
        <f t="shared" si="15"/>
        <v>Fred</v>
      </c>
      <c r="G381" s="47">
        <f t="shared" si="16"/>
        <v>918</v>
      </c>
      <c r="H381" s="47">
        <f t="shared" si="17"/>
        <v>64.260000000000005</v>
      </c>
    </row>
    <row r="382" spans="1:8" x14ac:dyDescent="0.3">
      <c r="A382" t="s">
        <v>242</v>
      </c>
      <c r="B382" s="11">
        <v>44406</v>
      </c>
      <c r="C382" t="s">
        <v>246</v>
      </c>
      <c r="D382" s="49">
        <v>4</v>
      </c>
      <c r="E382" t="s">
        <v>236</v>
      </c>
      <c r="F382" t="str">
        <f t="shared" si="15"/>
        <v>Shawn</v>
      </c>
      <c r="G382" s="47">
        <f t="shared" si="16"/>
        <v>300</v>
      </c>
      <c r="H382" s="47">
        <f t="shared" si="17"/>
        <v>21.000000000000004</v>
      </c>
    </row>
    <row r="383" spans="1:8" x14ac:dyDescent="0.3">
      <c r="A383" t="s">
        <v>242</v>
      </c>
      <c r="B383" s="11">
        <v>44406</v>
      </c>
      <c r="C383" t="s">
        <v>246</v>
      </c>
      <c r="D383" s="13">
        <v>1</v>
      </c>
      <c r="E383" t="s">
        <v>235</v>
      </c>
      <c r="F383" t="str">
        <f t="shared" si="15"/>
        <v>Shawn</v>
      </c>
      <c r="G383" s="47">
        <f t="shared" si="16"/>
        <v>120</v>
      </c>
      <c r="H383" s="47">
        <f t="shared" si="17"/>
        <v>8.4</v>
      </c>
    </row>
    <row r="384" spans="1:8" x14ac:dyDescent="0.3">
      <c r="A384" t="s">
        <v>242</v>
      </c>
      <c r="B384" s="11">
        <v>44406</v>
      </c>
      <c r="C384" t="s">
        <v>246</v>
      </c>
      <c r="D384" s="49">
        <v>7</v>
      </c>
      <c r="E384" t="s">
        <v>236</v>
      </c>
      <c r="F384" t="str">
        <f t="shared" si="15"/>
        <v>Shawn</v>
      </c>
      <c r="G384" s="47">
        <f t="shared" si="16"/>
        <v>525</v>
      </c>
      <c r="H384" s="47">
        <f t="shared" si="17"/>
        <v>36.75</v>
      </c>
    </row>
    <row r="385" spans="1:8" x14ac:dyDescent="0.3">
      <c r="A385" t="s">
        <v>242</v>
      </c>
      <c r="B385" s="11">
        <v>44406</v>
      </c>
      <c r="C385" t="s">
        <v>248</v>
      </c>
      <c r="D385" s="49">
        <v>7</v>
      </c>
      <c r="E385" t="s">
        <v>236</v>
      </c>
      <c r="F385" t="str">
        <f t="shared" si="15"/>
        <v>Shawn</v>
      </c>
      <c r="G385" s="47">
        <f t="shared" si="16"/>
        <v>525</v>
      </c>
      <c r="H385" s="47">
        <f t="shared" si="17"/>
        <v>36.75</v>
      </c>
    </row>
    <row r="386" spans="1:8" x14ac:dyDescent="0.3">
      <c r="A386" t="s">
        <v>242</v>
      </c>
      <c r="B386" s="11">
        <v>44406</v>
      </c>
      <c r="C386" t="s">
        <v>248</v>
      </c>
      <c r="D386" s="13">
        <v>6</v>
      </c>
      <c r="E386" t="s">
        <v>236</v>
      </c>
      <c r="F386" t="str">
        <f t="shared" ref="F386:F449" si="18">VLOOKUP(A386,tblProjectInfo,2,FALSE)</f>
        <v>Shawn</v>
      </c>
      <c r="G386" s="47">
        <f t="shared" ref="G386:G449" si="19">D386*VLOOKUP(E386,tblTypeInfo,2,FALSE)*VLOOKUP(A386,tblProjectInfo,3,FALSE)</f>
        <v>450</v>
      </c>
      <c r="H386" s="47">
        <f t="shared" ref="H386:H449" si="20">0.07*G386</f>
        <v>31.500000000000004</v>
      </c>
    </row>
    <row r="387" spans="1:8" x14ac:dyDescent="0.3">
      <c r="A387" t="s">
        <v>251</v>
      </c>
      <c r="B387" s="11">
        <v>44406</v>
      </c>
      <c r="C387" t="s">
        <v>247</v>
      </c>
      <c r="D387" s="49">
        <v>6</v>
      </c>
      <c r="E387" t="s">
        <v>237</v>
      </c>
      <c r="F387" t="str">
        <f t="shared" si="18"/>
        <v>Fred</v>
      </c>
      <c r="G387" s="47">
        <f t="shared" si="19"/>
        <v>612</v>
      </c>
      <c r="H387" s="47">
        <f t="shared" si="20"/>
        <v>42.84</v>
      </c>
    </row>
    <row r="388" spans="1:8" x14ac:dyDescent="0.3">
      <c r="A388" t="s">
        <v>241</v>
      </c>
      <c r="B388" s="11">
        <v>44407</v>
      </c>
      <c r="C388" t="s">
        <v>245</v>
      </c>
      <c r="D388" s="13">
        <v>5</v>
      </c>
      <c r="E388" t="s">
        <v>236</v>
      </c>
      <c r="F388" t="str">
        <f t="shared" si="18"/>
        <v>Fred</v>
      </c>
      <c r="G388" s="47">
        <f t="shared" si="19"/>
        <v>450</v>
      </c>
      <c r="H388" s="47">
        <f t="shared" si="20"/>
        <v>31.500000000000004</v>
      </c>
    </row>
    <row r="389" spans="1:8" x14ac:dyDescent="0.3">
      <c r="A389" t="s">
        <v>242</v>
      </c>
      <c r="B389" s="11">
        <v>44407</v>
      </c>
      <c r="C389" t="s">
        <v>247</v>
      </c>
      <c r="D389" s="49">
        <v>1</v>
      </c>
      <c r="E389" t="s">
        <v>236</v>
      </c>
      <c r="F389" t="str">
        <f t="shared" si="18"/>
        <v>Shawn</v>
      </c>
      <c r="G389" s="47">
        <f t="shared" si="19"/>
        <v>75</v>
      </c>
      <c r="H389" s="47">
        <f t="shared" si="20"/>
        <v>5.2500000000000009</v>
      </c>
    </row>
    <row r="390" spans="1:8" x14ac:dyDescent="0.3">
      <c r="A390" t="s">
        <v>243</v>
      </c>
      <c r="B390" s="11">
        <v>44407</v>
      </c>
      <c r="C390" t="s">
        <v>246</v>
      </c>
      <c r="D390" s="49">
        <v>6</v>
      </c>
      <c r="E390" t="s">
        <v>238</v>
      </c>
      <c r="F390" t="str">
        <f t="shared" si="18"/>
        <v>Tracy</v>
      </c>
      <c r="G390" s="47">
        <f t="shared" si="19"/>
        <v>462.00000000000006</v>
      </c>
      <c r="H390" s="47">
        <f t="shared" si="20"/>
        <v>32.340000000000011</v>
      </c>
    </row>
    <row r="391" spans="1:8" x14ac:dyDescent="0.3">
      <c r="A391" t="s">
        <v>242</v>
      </c>
      <c r="B391" s="11">
        <v>44407</v>
      </c>
      <c r="C391" t="s">
        <v>246</v>
      </c>
      <c r="D391" s="49">
        <v>7</v>
      </c>
      <c r="E391" t="s">
        <v>237</v>
      </c>
      <c r="F391" t="str">
        <f t="shared" si="18"/>
        <v>Shawn</v>
      </c>
      <c r="G391" s="47">
        <f t="shared" si="19"/>
        <v>595</v>
      </c>
      <c r="H391" s="47">
        <f t="shared" si="20"/>
        <v>41.650000000000006</v>
      </c>
    </row>
    <row r="392" spans="1:8" x14ac:dyDescent="0.3">
      <c r="A392" t="s">
        <v>242</v>
      </c>
      <c r="B392" s="11">
        <v>44409</v>
      </c>
      <c r="C392" t="s">
        <v>246</v>
      </c>
      <c r="D392" s="49">
        <v>5</v>
      </c>
      <c r="E392" t="s">
        <v>237</v>
      </c>
      <c r="F392" t="str">
        <f t="shared" si="18"/>
        <v>Shawn</v>
      </c>
      <c r="G392" s="47">
        <f t="shared" si="19"/>
        <v>425</v>
      </c>
      <c r="H392" s="47">
        <f t="shared" si="20"/>
        <v>29.750000000000004</v>
      </c>
    </row>
    <row r="393" spans="1:8" x14ac:dyDescent="0.3">
      <c r="A393" t="s">
        <v>241</v>
      </c>
      <c r="B393" s="11">
        <v>44411</v>
      </c>
      <c r="C393" t="s">
        <v>246</v>
      </c>
      <c r="D393" s="49">
        <v>9</v>
      </c>
      <c r="E393" t="s">
        <v>239</v>
      </c>
      <c r="F393" t="str">
        <f t="shared" si="18"/>
        <v>Fred</v>
      </c>
      <c r="G393" s="47">
        <f t="shared" si="19"/>
        <v>972</v>
      </c>
      <c r="H393" s="47">
        <f t="shared" si="20"/>
        <v>68.040000000000006</v>
      </c>
    </row>
    <row r="394" spans="1:8" x14ac:dyDescent="0.3">
      <c r="A394" t="s">
        <v>251</v>
      </c>
      <c r="B394" s="11">
        <v>44411</v>
      </c>
      <c r="C394" t="s">
        <v>246</v>
      </c>
      <c r="D394" s="49">
        <v>10</v>
      </c>
      <c r="E394" t="s">
        <v>236</v>
      </c>
      <c r="F394" t="str">
        <f t="shared" si="18"/>
        <v>Fred</v>
      </c>
      <c r="G394" s="47">
        <f t="shared" si="19"/>
        <v>900</v>
      </c>
      <c r="H394" s="47">
        <f t="shared" si="20"/>
        <v>63.000000000000007</v>
      </c>
    </row>
    <row r="395" spans="1:8" x14ac:dyDescent="0.3">
      <c r="A395" t="s">
        <v>241</v>
      </c>
      <c r="B395" s="11">
        <v>44411</v>
      </c>
      <c r="C395" t="s">
        <v>247</v>
      </c>
      <c r="D395" s="13">
        <v>8</v>
      </c>
      <c r="E395" t="s">
        <v>239</v>
      </c>
      <c r="F395" t="str">
        <f t="shared" si="18"/>
        <v>Fred</v>
      </c>
      <c r="G395" s="47">
        <f t="shared" si="19"/>
        <v>864</v>
      </c>
      <c r="H395" s="47">
        <f t="shared" si="20"/>
        <v>60.480000000000004</v>
      </c>
    </row>
    <row r="396" spans="1:8" x14ac:dyDescent="0.3">
      <c r="A396" t="s">
        <v>251</v>
      </c>
      <c r="B396" s="11">
        <v>44412</v>
      </c>
      <c r="C396" t="s">
        <v>248</v>
      </c>
      <c r="D396" s="49">
        <v>8</v>
      </c>
      <c r="E396" t="s">
        <v>238</v>
      </c>
      <c r="F396" t="str">
        <f t="shared" si="18"/>
        <v>Fred</v>
      </c>
      <c r="G396" s="47">
        <f t="shared" si="19"/>
        <v>672</v>
      </c>
      <c r="H396" s="47">
        <f t="shared" si="20"/>
        <v>47.040000000000006</v>
      </c>
    </row>
    <row r="397" spans="1:8" x14ac:dyDescent="0.3">
      <c r="A397" t="s">
        <v>240</v>
      </c>
      <c r="B397" s="11">
        <v>44412</v>
      </c>
      <c r="C397" t="s">
        <v>246</v>
      </c>
      <c r="D397" s="49">
        <v>4</v>
      </c>
      <c r="E397" t="s">
        <v>236</v>
      </c>
      <c r="F397" t="str">
        <f t="shared" si="18"/>
        <v>Tracy</v>
      </c>
      <c r="G397" s="47">
        <f t="shared" si="19"/>
        <v>270</v>
      </c>
      <c r="H397" s="47">
        <f t="shared" si="20"/>
        <v>18.900000000000002</v>
      </c>
    </row>
    <row r="398" spans="1:8" x14ac:dyDescent="0.3">
      <c r="A398" t="s">
        <v>242</v>
      </c>
      <c r="B398" s="11">
        <v>44413</v>
      </c>
      <c r="C398" t="s">
        <v>248</v>
      </c>
      <c r="D398" s="49">
        <v>4</v>
      </c>
      <c r="E398" t="s">
        <v>239</v>
      </c>
      <c r="F398" t="str">
        <f t="shared" si="18"/>
        <v>Shawn</v>
      </c>
      <c r="G398" s="47">
        <f t="shared" si="19"/>
        <v>360</v>
      </c>
      <c r="H398" s="47">
        <f t="shared" si="20"/>
        <v>25.200000000000003</v>
      </c>
    </row>
    <row r="399" spans="1:8" x14ac:dyDescent="0.3">
      <c r="A399" t="s">
        <v>240</v>
      </c>
      <c r="B399" s="11">
        <v>44414</v>
      </c>
      <c r="C399" t="s">
        <v>246</v>
      </c>
      <c r="D399" s="49">
        <v>6</v>
      </c>
      <c r="E399" t="s">
        <v>237</v>
      </c>
      <c r="F399" t="str">
        <f t="shared" si="18"/>
        <v>Tracy</v>
      </c>
      <c r="G399" s="47">
        <f t="shared" si="19"/>
        <v>459</v>
      </c>
      <c r="H399" s="47">
        <f t="shared" si="20"/>
        <v>32.130000000000003</v>
      </c>
    </row>
    <row r="400" spans="1:8" x14ac:dyDescent="0.3">
      <c r="A400" t="s">
        <v>242</v>
      </c>
      <c r="B400" s="11">
        <v>44417</v>
      </c>
      <c r="C400" t="s">
        <v>248</v>
      </c>
      <c r="D400" s="49">
        <v>7</v>
      </c>
      <c r="E400" t="s">
        <v>236</v>
      </c>
      <c r="F400" t="str">
        <f t="shared" si="18"/>
        <v>Shawn</v>
      </c>
      <c r="G400" s="47">
        <f t="shared" si="19"/>
        <v>525</v>
      </c>
      <c r="H400" s="47">
        <f t="shared" si="20"/>
        <v>36.75</v>
      </c>
    </row>
    <row r="401" spans="1:8" x14ac:dyDescent="0.3">
      <c r="A401" t="s">
        <v>241</v>
      </c>
      <c r="B401" s="11">
        <v>44418</v>
      </c>
      <c r="C401" t="s">
        <v>246</v>
      </c>
      <c r="D401" s="49">
        <v>9</v>
      </c>
      <c r="E401" t="s">
        <v>239</v>
      </c>
      <c r="F401" t="str">
        <f t="shared" si="18"/>
        <v>Fred</v>
      </c>
      <c r="G401" s="47">
        <f t="shared" si="19"/>
        <v>972</v>
      </c>
      <c r="H401" s="47">
        <f t="shared" si="20"/>
        <v>68.040000000000006</v>
      </c>
    </row>
    <row r="402" spans="1:8" x14ac:dyDescent="0.3">
      <c r="A402" t="s">
        <v>242</v>
      </c>
      <c r="B402" s="11">
        <v>44419</v>
      </c>
      <c r="C402" t="s">
        <v>247</v>
      </c>
      <c r="D402" s="13">
        <v>8</v>
      </c>
      <c r="E402" t="s">
        <v>238</v>
      </c>
      <c r="F402" t="str">
        <f t="shared" si="18"/>
        <v>Shawn</v>
      </c>
      <c r="G402" s="47">
        <f t="shared" si="19"/>
        <v>560</v>
      </c>
      <c r="H402" s="47">
        <f t="shared" si="20"/>
        <v>39.200000000000003</v>
      </c>
    </row>
    <row r="403" spans="1:8" x14ac:dyDescent="0.3">
      <c r="A403" t="s">
        <v>243</v>
      </c>
      <c r="B403" s="11">
        <v>44420</v>
      </c>
      <c r="C403" t="s">
        <v>246</v>
      </c>
      <c r="D403" s="13">
        <v>6</v>
      </c>
      <c r="E403" t="s">
        <v>236</v>
      </c>
      <c r="F403" t="str">
        <f t="shared" si="18"/>
        <v>Tracy</v>
      </c>
      <c r="G403" s="47">
        <f t="shared" si="19"/>
        <v>495.00000000000006</v>
      </c>
      <c r="H403" s="47">
        <f t="shared" si="20"/>
        <v>34.650000000000006</v>
      </c>
    </row>
    <row r="404" spans="1:8" x14ac:dyDescent="0.3">
      <c r="A404" t="s">
        <v>242</v>
      </c>
      <c r="B404" s="11">
        <v>44420</v>
      </c>
      <c r="C404" t="s">
        <v>246</v>
      </c>
      <c r="D404" s="49">
        <v>5</v>
      </c>
      <c r="E404" t="s">
        <v>237</v>
      </c>
      <c r="F404" t="str">
        <f t="shared" si="18"/>
        <v>Shawn</v>
      </c>
      <c r="G404" s="47">
        <f t="shared" si="19"/>
        <v>425</v>
      </c>
      <c r="H404" s="47">
        <f t="shared" si="20"/>
        <v>29.750000000000004</v>
      </c>
    </row>
    <row r="405" spans="1:8" x14ac:dyDescent="0.3">
      <c r="A405" t="s">
        <v>242</v>
      </c>
      <c r="B405" s="11">
        <v>44421</v>
      </c>
      <c r="C405" t="s">
        <v>246</v>
      </c>
      <c r="D405" s="13">
        <v>10</v>
      </c>
      <c r="E405" t="s">
        <v>236</v>
      </c>
      <c r="F405" t="str">
        <f t="shared" si="18"/>
        <v>Shawn</v>
      </c>
      <c r="G405" s="47">
        <f t="shared" si="19"/>
        <v>750</v>
      </c>
      <c r="H405" s="47">
        <f t="shared" si="20"/>
        <v>52.500000000000007</v>
      </c>
    </row>
    <row r="406" spans="1:8" x14ac:dyDescent="0.3">
      <c r="A406" t="s">
        <v>242</v>
      </c>
      <c r="B406" s="11">
        <v>44421</v>
      </c>
      <c r="C406" t="s">
        <v>247</v>
      </c>
      <c r="D406" s="49">
        <v>10</v>
      </c>
      <c r="E406" t="s">
        <v>237</v>
      </c>
      <c r="F406" t="str">
        <f t="shared" si="18"/>
        <v>Shawn</v>
      </c>
      <c r="G406" s="47">
        <f t="shared" si="19"/>
        <v>850</v>
      </c>
      <c r="H406" s="47">
        <f t="shared" si="20"/>
        <v>59.500000000000007</v>
      </c>
    </row>
    <row r="407" spans="1:8" x14ac:dyDescent="0.3">
      <c r="A407" t="s">
        <v>242</v>
      </c>
      <c r="B407" s="11">
        <v>44422</v>
      </c>
      <c r="C407" t="s">
        <v>246</v>
      </c>
      <c r="D407" s="49">
        <v>10</v>
      </c>
      <c r="E407" t="s">
        <v>235</v>
      </c>
      <c r="F407" t="str">
        <f t="shared" si="18"/>
        <v>Shawn</v>
      </c>
      <c r="G407" s="47">
        <f t="shared" si="19"/>
        <v>1200</v>
      </c>
      <c r="H407" s="47">
        <f t="shared" si="20"/>
        <v>84.000000000000014</v>
      </c>
    </row>
    <row r="408" spans="1:8" x14ac:dyDescent="0.3">
      <c r="A408" t="s">
        <v>240</v>
      </c>
      <c r="B408" s="11">
        <v>44422</v>
      </c>
      <c r="C408" t="s">
        <v>246</v>
      </c>
      <c r="D408" s="49">
        <v>8</v>
      </c>
      <c r="E408" t="s">
        <v>236</v>
      </c>
      <c r="F408" t="str">
        <f t="shared" si="18"/>
        <v>Tracy</v>
      </c>
      <c r="G408" s="47">
        <f t="shared" si="19"/>
        <v>540</v>
      </c>
      <c r="H408" s="47">
        <f t="shared" si="20"/>
        <v>37.800000000000004</v>
      </c>
    </row>
    <row r="409" spans="1:8" x14ac:dyDescent="0.3">
      <c r="A409" t="s">
        <v>241</v>
      </c>
      <c r="B409" s="11">
        <v>44423</v>
      </c>
      <c r="C409" t="s">
        <v>247</v>
      </c>
      <c r="D409" s="49">
        <v>4</v>
      </c>
      <c r="E409" t="s">
        <v>237</v>
      </c>
      <c r="F409" t="str">
        <f t="shared" si="18"/>
        <v>Fred</v>
      </c>
      <c r="G409" s="47">
        <f t="shared" si="19"/>
        <v>408</v>
      </c>
      <c r="H409" s="47">
        <f t="shared" si="20"/>
        <v>28.560000000000002</v>
      </c>
    </row>
    <row r="410" spans="1:8" x14ac:dyDescent="0.3">
      <c r="A410" t="s">
        <v>242</v>
      </c>
      <c r="B410" s="11">
        <v>44423</v>
      </c>
      <c r="C410" t="s">
        <v>247</v>
      </c>
      <c r="D410" s="49">
        <v>8</v>
      </c>
      <c r="E410" t="s">
        <v>236</v>
      </c>
      <c r="F410" t="str">
        <f t="shared" si="18"/>
        <v>Shawn</v>
      </c>
      <c r="G410" s="47">
        <f t="shared" si="19"/>
        <v>600</v>
      </c>
      <c r="H410" s="47">
        <f t="shared" si="20"/>
        <v>42.000000000000007</v>
      </c>
    </row>
    <row r="411" spans="1:8" x14ac:dyDescent="0.3">
      <c r="A411" t="s">
        <v>240</v>
      </c>
      <c r="B411" s="11">
        <v>44423</v>
      </c>
      <c r="C411" t="s">
        <v>246</v>
      </c>
      <c r="D411" s="49">
        <v>3</v>
      </c>
      <c r="E411" t="s">
        <v>238</v>
      </c>
      <c r="F411" t="str">
        <f t="shared" si="18"/>
        <v>Tracy</v>
      </c>
      <c r="G411" s="47">
        <f t="shared" si="19"/>
        <v>189</v>
      </c>
      <c r="H411" s="47">
        <f t="shared" si="20"/>
        <v>13.23</v>
      </c>
    </row>
    <row r="412" spans="1:8" x14ac:dyDescent="0.3">
      <c r="A412" t="s">
        <v>241</v>
      </c>
      <c r="B412" s="11">
        <v>44423</v>
      </c>
      <c r="C412" t="s">
        <v>246</v>
      </c>
      <c r="D412" s="49">
        <v>3</v>
      </c>
      <c r="E412" t="s">
        <v>239</v>
      </c>
      <c r="F412" t="str">
        <f t="shared" si="18"/>
        <v>Fred</v>
      </c>
      <c r="G412" s="47">
        <f t="shared" si="19"/>
        <v>324</v>
      </c>
      <c r="H412" s="47">
        <f t="shared" si="20"/>
        <v>22.680000000000003</v>
      </c>
    </row>
    <row r="413" spans="1:8" x14ac:dyDescent="0.3">
      <c r="A413" t="s">
        <v>242</v>
      </c>
      <c r="B413" s="11">
        <v>44423</v>
      </c>
      <c r="C413" t="s">
        <v>245</v>
      </c>
      <c r="D413" s="49">
        <v>4</v>
      </c>
      <c r="E413" t="s">
        <v>236</v>
      </c>
      <c r="F413" t="str">
        <f t="shared" si="18"/>
        <v>Shawn</v>
      </c>
      <c r="G413" s="47">
        <f t="shared" si="19"/>
        <v>300</v>
      </c>
      <c r="H413" s="47">
        <f t="shared" si="20"/>
        <v>21.000000000000004</v>
      </c>
    </row>
    <row r="414" spans="1:8" x14ac:dyDescent="0.3">
      <c r="A414" t="s">
        <v>241</v>
      </c>
      <c r="B414" s="11">
        <v>44423</v>
      </c>
      <c r="C414" t="s">
        <v>247</v>
      </c>
      <c r="D414" s="49">
        <v>8</v>
      </c>
      <c r="E414" t="s">
        <v>235</v>
      </c>
      <c r="F414" t="str">
        <f t="shared" si="18"/>
        <v>Fred</v>
      </c>
      <c r="G414" s="47">
        <f t="shared" si="19"/>
        <v>1152</v>
      </c>
      <c r="H414" s="47">
        <f t="shared" si="20"/>
        <v>80.640000000000015</v>
      </c>
    </row>
    <row r="415" spans="1:8" x14ac:dyDescent="0.3">
      <c r="A415" t="s">
        <v>242</v>
      </c>
      <c r="B415" s="11">
        <v>44423</v>
      </c>
      <c r="C415" t="s">
        <v>246</v>
      </c>
      <c r="D415" s="13">
        <v>9</v>
      </c>
      <c r="E415" t="s">
        <v>236</v>
      </c>
      <c r="F415" t="str">
        <f t="shared" si="18"/>
        <v>Shawn</v>
      </c>
      <c r="G415" s="47">
        <f t="shared" si="19"/>
        <v>675</v>
      </c>
      <c r="H415" s="47">
        <f t="shared" si="20"/>
        <v>47.250000000000007</v>
      </c>
    </row>
    <row r="416" spans="1:8" x14ac:dyDescent="0.3">
      <c r="A416" t="s">
        <v>251</v>
      </c>
      <c r="B416" s="11">
        <v>44424</v>
      </c>
      <c r="C416" t="s">
        <v>248</v>
      </c>
      <c r="D416" s="13">
        <v>4</v>
      </c>
      <c r="E416" t="s">
        <v>235</v>
      </c>
      <c r="F416" t="str">
        <f t="shared" si="18"/>
        <v>Fred</v>
      </c>
      <c r="G416" s="47">
        <f t="shared" si="19"/>
        <v>576</v>
      </c>
      <c r="H416" s="47">
        <f t="shared" si="20"/>
        <v>40.320000000000007</v>
      </c>
    </row>
    <row r="417" spans="1:8" x14ac:dyDescent="0.3">
      <c r="A417" t="s">
        <v>242</v>
      </c>
      <c r="B417" s="11">
        <v>44424</v>
      </c>
      <c r="C417" t="s">
        <v>245</v>
      </c>
      <c r="D417" s="49">
        <v>4</v>
      </c>
      <c r="E417" t="s">
        <v>237</v>
      </c>
      <c r="F417" t="str">
        <f t="shared" si="18"/>
        <v>Shawn</v>
      </c>
      <c r="G417" s="47">
        <f t="shared" si="19"/>
        <v>340</v>
      </c>
      <c r="H417" s="47">
        <f t="shared" si="20"/>
        <v>23.8</v>
      </c>
    </row>
    <row r="418" spans="1:8" x14ac:dyDescent="0.3">
      <c r="A418" t="s">
        <v>242</v>
      </c>
      <c r="B418" s="11">
        <v>44425</v>
      </c>
      <c r="C418" t="s">
        <v>245</v>
      </c>
      <c r="D418" s="49">
        <v>2</v>
      </c>
      <c r="E418" t="s">
        <v>238</v>
      </c>
      <c r="F418" t="str">
        <f t="shared" si="18"/>
        <v>Shawn</v>
      </c>
      <c r="G418" s="47">
        <f t="shared" si="19"/>
        <v>140</v>
      </c>
      <c r="H418" s="47">
        <f t="shared" si="20"/>
        <v>9.8000000000000007</v>
      </c>
    </row>
    <row r="419" spans="1:8" x14ac:dyDescent="0.3">
      <c r="A419" t="s">
        <v>240</v>
      </c>
      <c r="B419" s="11">
        <v>44426</v>
      </c>
      <c r="C419" t="s">
        <v>246</v>
      </c>
      <c r="D419" s="49">
        <v>2</v>
      </c>
      <c r="E419" t="s">
        <v>237</v>
      </c>
      <c r="F419" t="str">
        <f t="shared" si="18"/>
        <v>Tracy</v>
      </c>
      <c r="G419" s="47">
        <f t="shared" si="19"/>
        <v>153</v>
      </c>
      <c r="H419" s="47">
        <f t="shared" si="20"/>
        <v>10.71</v>
      </c>
    </row>
    <row r="420" spans="1:8" x14ac:dyDescent="0.3">
      <c r="A420" t="s">
        <v>242</v>
      </c>
      <c r="B420" s="11">
        <v>44426</v>
      </c>
      <c r="C420" t="s">
        <v>247</v>
      </c>
      <c r="D420" s="49">
        <v>5</v>
      </c>
      <c r="E420" t="s">
        <v>238</v>
      </c>
      <c r="F420" t="str">
        <f t="shared" si="18"/>
        <v>Shawn</v>
      </c>
      <c r="G420" s="47">
        <f t="shared" si="19"/>
        <v>350</v>
      </c>
      <c r="H420" s="47">
        <f t="shared" si="20"/>
        <v>24.500000000000004</v>
      </c>
    </row>
    <row r="421" spans="1:8" x14ac:dyDescent="0.3">
      <c r="A421" t="s">
        <v>242</v>
      </c>
      <c r="B421" s="11">
        <v>44426</v>
      </c>
      <c r="C421" t="s">
        <v>248</v>
      </c>
      <c r="D421" s="49">
        <v>3</v>
      </c>
      <c r="E421" t="s">
        <v>236</v>
      </c>
      <c r="F421" t="str">
        <f t="shared" si="18"/>
        <v>Shawn</v>
      </c>
      <c r="G421" s="47">
        <f t="shared" si="19"/>
        <v>225</v>
      </c>
      <c r="H421" s="47">
        <f t="shared" si="20"/>
        <v>15.750000000000002</v>
      </c>
    </row>
    <row r="422" spans="1:8" x14ac:dyDescent="0.3">
      <c r="A422" t="s">
        <v>242</v>
      </c>
      <c r="B422" s="11">
        <v>44427</v>
      </c>
      <c r="C422" t="s">
        <v>247</v>
      </c>
      <c r="D422" s="49">
        <v>1</v>
      </c>
      <c r="E422" t="s">
        <v>237</v>
      </c>
      <c r="F422" t="str">
        <f t="shared" si="18"/>
        <v>Shawn</v>
      </c>
      <c r="G422" s="47">
        <f t="shared" si="19"/>
        <v>85</v>
      </c>
      <c r="H422" s="47">
        <f t="shared" si="20"/>
        <v>5.95</v>
      </c>
    </row>
    <row r="423" spans="1:8" x14ac:dyDescent="0.3">
      <c r="A423" t="s">
        <v>242</v>
      </c>
      <c r="B423" s="11">
        <v>44429</v>
      </c>
      <c r="C423" t="s">
        <v>247</v>
      </c>
      <c r="D423" s="13">
        <v>2</v>
      </c>
      <c r="E423" t="s">
        <v>236</v>
      </c>
      <c r="F423" t="str">
        <f t="shared" si="18"/>
        <v>Shawn</v>
      </c>
      <c r="G423" s="47">
        <f t="shared" si="19"/>
        <v>150</v>
      </c>
      <c r="H423" s="47">
        <f t="shared" si="20"/>
        <v>10.500000000000002</v>
      </c>
    </row>
    <row r="424" spans="1:8" x14ac:dyDescent="0.3">
      <c r="A424" t="s">
        <v>251</v>
      </c>
      <c r="B424" s="11">
        <v>44429</v>
      </c>
      <c r="C424" t="s">
        <v>248</v>
      </c>
      <c r="D424" s="49">
        <v>6</v>
      </c>
      <c r="E424" t="s">
        <v>236</v>
      </c>
      <c r="F424" t="str">
        <f t="shared" si="18"/>
        <v>Fred</v>
      </c>
      <c r="G424" s="47">
        <f t="shared" si="19"/>
        <v>540</v>
      </c>
      <c r="H424" s="47">
        <f t="shared" si="20"/>
        <v>37.800000000000004</v>
      </c>
    </row>
    <row r="425" spans="1:8" x14ac:dyDescent="0.3">
      <c r="A425" t="s">
        <v>243</v>
      </c>
      <c r="B425" s="11">
        <v>44430</v>
      </c>
      <c r="C425" t="s">
        <v>246</v>
      </c>
      <c r="D425" s="49">
        <v>10</v>
      </c>
      <c r="E425" t="s">
        <v>238</v>
      </c>
      <c r="F425" t="str">
        <f t="shared" si="18"/>
        <v>Tracy</v>
      </c>
      <c r="G425" s="47">
        <f t="shared" si="19"/>
        <v>770.00000000000011</v>
      </c>
      <c r="H425" s="47">
        <f t="shared" si="20"/>
        <v>53.900000000000013</v>
      </c>
    </row>
    <row r="426" spans="1:8" x14ac:dyDescent="0.3">
      <c r="A426" t="s">
        <v>242</v>
      </c>
      <c r="B426" s="11">
        <v>44431</v>
      </c>
      <c r="C426" t="s">
        <v>246</v>
      </c>
      <c r="D426" s="49">
        <v>5</v>
      </c>
      <c r="E426" t="s">
        <v>235</v>
      </c>
      <c r="F426" t="str">
        <f t="shared" si="18"/>
        <v>Shawn</v>
      </c>
      <c r="G426" s="47">
        <f t="shared" si="19"/>
        <v>600</v>
      </c>
      <c r="H426" s="47">
        <f t="shared" si="20"/>
        <v>42.000000000000007</v>
      </c>
    </row>
    <row r="427" spans="1:8" x14ac:dyDescent="0.3">
      <c r="A427" t="s">
        <v>251</v>
      </c>
      <c r="B427" s="11">
        <v>44432</v>
      </c>
      <c r="C427" t="s">
        <v>246</v>
      </c>
      <c r="D427" s="13">
        <v>3</v>
      </c>
      <c r="E427" t="s">
        <v>235</v>
      </c>
      <c r="F427" t="str">
        <f t="shared" si="18"/>
        <v>Fred</v>
      </c>
      <c r="G427" s="47">
        <f t="shared" si="19"/>
        <v>432</v>
      </c>
      <c r="H427" s="47">
        <f t="shared" si="20"/>
        <v>30.240000000000002</v>
      </c>
    </row>
    <row r="428" spans="1:8" x14ac:dyDescent="0.3">
      <c r="A428" t="s">
        <v>242</v>
      </c>
      <c r="B428" s="11">
        <v>44432</v>
      </c>
      <c r="C428" t="s">
        <v>245</v>
      </c>
      <c r="D428" s="13">
        <v>4</v>
      </c>
      <c r="E428" t="s">
        <v>239</v>
      </c>
      <c r="F428" t="str">
        <f t="shared" si="18"/>
        <v>Shawn</v>
      </c>
      <c r="G428" s="47">
        <f t="shared" si="19"/>
        <v>360</v>
      </c>
      <c r="H428" s="47">
        <f t="shared" si="20"/>
        <v>25.200000000000003</v>
      </c>
    </row>
    <row r="429" spans="1:8" x14ac:dyDescent="0.3">
      <c r="A429" t="s">
        <v>241</v>
      </c>
      <c r="B429" s="11">
        <v>44433</v>
      </c>
      <c r="C429" t="s">
        <v>248</v>
      </c>
      <c r="D429" s="49">
        <v>4</v>
      </c>
      <c r="E429" t="s">
        <v>235</v>
      </c>
      <c r="F429" t="str">
        <f t="shared" si="18"/>
        <v>Fred</v>
      </c>
      <c r="G429" s="47">
        <f t="shared" si="19"/>
        <v>576</v>
      </c>
      <c r="H429" s="47">
        <f t="shared" si="20"/>
        <v>40.320000000000007</v>
      </c>
    </row>
    <row r="430" spans="1:8" x14ac:dyDescent="0.3">
      <c r="A430" t="s">
        <v>242</v>
      </c>
      <c r="B430" s="11">
        <v>44434</v>
      </c>
      <c r="C430" t="s">
        <v>245</v>
      </c>
      <c r="D430" s="13">
        <v>10</v>
      </c>
      <c r="E430" t="s">
        <v>238</v>
      </c>
      <c r="F430" t="str">
        <f t="shared" si="18"/>
        <v>Shawn</v>
      </c>
      <c r="G430" s="47">
        <f t="shared" si="19"/>
        <v>700</v>
      </c>
      <c r="H430" s="47">
        <f t="shared" si="20"/>
        <v>49.000000000000007</v>
      </c>
    </row>
    <row r="431" spans="1:8" x14ac:dyDescent="0.3">
      <c r="A431" t="s">
        <v>242</v>
      </c>
      <c r="B431" s="11">
        <v>44435</v>
      </c>
      <c r="C431" t="s">
        <v>245</v>
      </c>
      <c r="D431" s="49">
        <v>3</v>
      </c>
      <c r="E431" t="s">
        <v>236</v>
      </c>
      <c r="F431" t="str">
        <f t="shared" si="18"/>
        <v>Shawn</v>
      </c>
      <c r="G431" s="47">
        <f t="shared" si="19"/>
        <v>225</v>
      </c>
      <c r="H431" s="47">
        <f t="shared" si="20"/>
        <v>15.750000000000002</v>
      </c>
    </row>
    <row r="432" spans="1:8" x14ac:dyDescent="0.3">
      <c r="A432" t="s">
        <v>243</v>
      </c>
      <c r="B432" s="11">
        <v>44437</v>
      </c>
      <c r="C432" t="s">
        <v>246</v>
      </c>
      <c r="D432" s="13">
        <v>8</v>
      </c>
      <c r="E432" t="s">
        <v>239</v>
      </c>
      <c r="F432" t="str">
        <f t="shared" si="18"/>
        <v>Tracy</v>
      </c>
      <c r="G432" s="47">
        <f t="shared" si="19"/>
        <v>792.00000000000011</v>
      </c>
      <c r="H432" s="47">
        <f t="shared" si="20"/>
        <v>55.440000000000012</v>
      </c>
    </row>
    <row r="433" spans="1:8" x14ac:dyDescent="0.3">
      <c r="A433" t="s">
        <v>242</v>
      </c>
      <c r="B433" s="11">
        <v>44437</v>
      </c>
      <c r="C433" t="s">
        <v>246</v>
      </c>
      <c r="D433" s="49">
        <v>3</v>
      </c>
      <c r="E433" t="s">
        <v>236</v>
      </c>
      <c r="F433" t="str">
        <f t="shared" si="18"/>
        <v>Shawn</v>
      </c>
      <c r="G433" s="47">
        <f t="shared" si="19"/>
        <v>225</v>
      </c>
      <c r="H433" s="47">
        <f t="shared" si="20"/>
        <v>15.750000000000002</v>
      </c>
    </row>
    <row r="434" spans="1:8" x14ac:dyDescent="0.3">
      <c r="A434" t="s">
        <v>242</v>
      </c>
      <c r="B434" s="11">
        <v>44438</v>
      </c>
      <c r="C434" t="s">
        <v>246</v>
      </c>
      <c r="D434" s="13">
        <v>8</v>
      </c>
      <c r="E434" t="s">
        <v>236</v>
      </c>
      <c r="F434" t="str">
        <f t="shared" si="18"/>
        <v>Shawn</v>
      </c>
      <c r="G434" s="47">
        <f t="shared" si="19"/>
        <v>600</v>
      </c>
      <c r="H434" s="47">
        <f t="shared" si="20"/>
        <v>42.000000000000007</v>
      </c>
    </row>
    <row r="435" spans="1:8" x14ac:dyDescent="0.3">
      <c r="A435" t="s">
        <v>242</v>
      </c>
      <c r="B435" s="11">
        <v>44439</v>
      </c>
      <c r="C435" t="s">
        <v>245</v>
      </c>
      <c r="D435" s="49">
        <v>2</v>
      </c>
      <c r="E435" t="s">
        <v>236</v>
      </c>
      <c r="F435" t="str">
        <f t="shared" si="18"/>
        <v>Shawn</v>
      </c>
      <c r="G435" s="47">
        <f t="shared" si="19"/>
        <v>150</v>
      </c>
      <c r="H435" s="47">
        <f t="shared" si="20"/>
        <v>10.500000000000002</v>
      </c>
    </row>
    <row r="436" spans="1:8" x14ac:dyDescent="0.3">
      <c r="A436" t="s">
        <v>241</v>
      </c>
      <c r="B436" s="11">
        <v>44439</v>
      </c>
      <c r="C436" t="s">
        <v>246</v>
      </c>
      <c r="D436" s="49">
        <v>1</v>
      </c>
      <c r="E436" t="s">
        <v>236</v>
      </c>
      <c r="F436" t="str">
        <f t="shared" si="18"/>
        <v>Fred</v>
      </c>
      <c r="G436" s="47">
        <f t="shared" si="19"/>
        <v>90</v>
      </c>
      <c r="H436" s="47">
        <f t="shared" si="20"/>
        <v>6.3000000000000007</v>
      </c>
    </row>
    <row r="437" spans="1:8" x14ac:dyDescent="0.3">
      <c r="A437" t="s">
        <v>243</v>
      </c>
      <c r="B437" s="11">
        <v>44441</v>
      </c>
      <c r="C437" t="s">
        <v>246</v>
      </c>
      <c r="D437" s="49">
        <v>5</v>
      </c>
      <c r="E437" t="s">
        <v>235</v>
      </c>
      <c r="F437" t="str">
        <f t="shared" si="18"/>
        <v>Tracy</v>
      </c>
      <c r="G437" s="47">
        <f t="shared" si="19"/>
        <v>660</v>
      </c>
      <c r="H437" s="47">
        <f t="shared" si="20"/>
        <v>46.2</v>
      </c>
    </row>
    <row r="438" spans="1:8" x14ac:dyDescent="0.3">
      <c r="A438" t="s">
        <v>242</v>
      </c>
      <c r="B438" s="11">
        <v>44442</v>
      </c>
      <c r="C438" t="s">
        <v>246</v>
      </c>
      <c r="D438" s="49">
        <v>1</v>
      </c>
      <c r="E438" t="s">
        <v>236</v>
      </c>
      <c r="F438" t="str">
        <f t="shared" si="18"/>
        <v>Shawn</v>
      </c>
      <c r="G438" s="47">
        <f t="shared" si="19"/>
        <v>75</v>
      </c>
      <c r="H438" s="47">
        <f t="shared" si="20"/>
        <v>5.2500000000000009</v>
      </c>
    </row>
    <row r="439" spans="1:8" x14ac:dyDescent="0.3">
      <c r="A439" t="s">
        <v>240</v>
      </c>
      <c r="B439" s="11">
        <v>44442</v>
      </c>
      <c r="C439" t="s">
        <v>246</v>
      </c>
      <c r="D439" s="49">
        <v>3</v>
      </c>
      <c r="E439" t="s">
        <v>236</v>
      </c>
      <c r="F439" t="str">
        <f t="shared" si="18"/>
        <v>Tracy</v>
      </c>
      <c r="G439" s="47">
        <f t="shared" si="19"/>
        <v>202.5</v>
      </c>
      <c r="H439" s="47">
        <f t="shared" si="20"/>
        <v>14.175000000000001</v>
      </c>
    </row>
    <row r="440" spans="1:8" x14ac:dyDescent="0.3">
      <c r="A440" t="s">
        <v>241</v>
      </c>
      <c r="B440" s="11">
        <v>44442</v>
      </c>
      <c r="C440" t="s">
        <v>247</v>
      </c>
      <c r="D440" s="49">
        <v>1</v>
      </c>
      <c r="E440" t="s">
        <v>236</v>
      </c>
      <c r="F440" t="str">
        <f t="shared" si="18"/>
        <v>Fred</v>
      </c>
      <c r="G440" s="47">
        <f t="shared" si="19"/>
        <v>90</v>
      </c>
      <c r="H440" s="47">
        <f t="shared" si="20"/>
        <v>6.3000000000000007</v>
      </c>
    </row>
    <row r="441" spans="1:8" x14ac:dyDescent="0.3">
      <c r="A441" t="s">
        <v>251</v>
      </c>
      <c r="B441" s="11">
        <v>44443</v>
      </c>
      <c r="C441" t="s">
        <v>248</v>
      </c>
      <c r="D441" s="13">
        <v>9</v>
      </c>
      <c r="E441" t="s">
        <v>238</v>
      </c>
      <c r="F441" t="str">
        <f t="shared" si="18"/>
        <v>Fred</v>
      </c>
      <c r="G441" s="47">
        <f t="shared" si="19"/>
        <v>756</v>
      </c>
      <c r="H441" s="47">
        <f t="shared" si="20"/>
        <v>52.92</v>
      </c>
    </row>
    <row r="442" spans="1:8" x14ac:dyDescent="0.3">
      <c r="A442" t="s">
        <v>251</v>
      </c>
      <c r="B442" s="11">
        <v>44443</v>
      </c>
      <c r="C442" t="s">
        <v>247</v>
      </c>
      <c r="D442" s="49">
        <v>7</v>
      </c>
      <c r="E442" t="s">
        <v>235</v>
      </c>
      <c r="F442" t="str">
        <f t="shared" si="18"/>
        <v>Fred</v>
      </c>
      <c r="G442" s="47">
        <f t="shared" si="19"/>
        <v>1008</v>
      </c>
      <c r="H442" s="47">
        <f t="shared" si="20"/>
        <v>70.56</v>
      </c>
    </row>
    <row r="443" spans="1:8" x14ac:dyDescent="0.3">
      <c r="A443" t="s">
        <v>241</v>
      </c>
      <c r="B443" s="11">
        <v>44443</v>
      </c>
      <c r="C443" t="s">
        <v>247</v>
      </c>
      <c r="D443" s="49">
        <v>9</v>
      </c>
      <c r="E443" t="s">
        <v>236</v>
      </c>
      <c r="F443" t="str">
        <f t="shared" si="18"/>
        <v>Fred</v>
      </c>
      <c r="G443" s="47">
        <f t="shared" si="19"/>
        <v>810</v>
      </c>
      <c r="H443" s="47">
        <f t="shared" si="20"/>
        <v>56.7</v>
      </c>
    </row>
    <row r="444" spans="1:8" x14ac:dyDescent="0.3">
      <c r="A444" t="s">
        <v>241</v>
      </c>
      <c r="B444" s="11">
        <v>44444</v>
      </c>
      <c r="C444" t="s">
        <v>248</v>
      </c>
      <c r="D444" s="49">
        <v>10</v>
      </c>
      <c r="E444" t="s">
        <v>237</v>
      </c>
      <c r="F444" t="str">
        <f t="shared" si="18"/>
        <v>Fred</v>
      </c>
      <c r="G444" s="47">
        <f t="shared" si="19"/>
        <v>1020</v>
      </c>
      <c r="H444" s="47">
        <f t="shared" si="20"/>
        <v>71.400000000000006</v>
      </c>
    </row>
    <row r="445" spans="1:8" x14ac:dyDescent="0.3">
      <c r="A445" t="s">
        <v>242</v>
      </c>
      <c r="B445" s="11">
        <v>44444</v>
      </c>
      <c r="C445" t="s">
        <v>247</v>
      </c>
      <c r="D445" s="49">
        <v>10</v>
      </c>
      <c r="E445" t="s">
        <v>235</v>
      </c>
      <c r="F445" t="str">
        <f t="shared" si="18"/>
        <v>Shawn</v>
      </c>
      <c r="G445" s="47">
        <f t="shared" si="19"/>
        <v>1200</v>
      </c>
      <c r="H445" s="47">
        <f t="shared" si="20"/>
        <v>84.000000000000014</v>
      </c>
    </row>
    <row r="446" spans="1:8" x14ac:dyDescent="0.3">
      <c r="A446" t="s">
        <v>241</v>
      </c>
      <c r="B446" s="11">
        <v>44444</v>
      </c>
      <c r="C446" t="s">
        <v>246</v>
      </c>
      <c r="D446" s="49">
        <v>8</v>
      </c>
      <c r="E446" t="s">
        <v>236</v>
      </c>
      <c r="F446" t="str">
        <f t="shared" si="18"/>
        <v>Fred</v>
      </c>
      <c r="G446" s="47">
        <f t="shared" si="19"/>
        <v>720</v>
      </c>
      <c r="H446" s="47">
        <f t="shared" si="20"/>
        <v>50.400000000000006</v>
      </c>
    </row>
    <row r="447" spans="1:8" x14ac:dyDescent="0.3">
      <c r="A447" t="s">
        <v>242</v>
      </c>
      <c r="B447" s="11">
        <v>44445</v>
      </c>
      <c r="C447" t="s">
        <v>246</v>
      </c>
      <c r="D447" s="49">
        <v>9</v>
      </c>
      <c r="E447" t="s">
        <v>235</v>
      </c>
      <c r="F447" t="str">
        <f t="shared" si="18"/>
        <v>Shawn</v>
      </c>
      <c r="G447" s="47">
        <f t="shared" si="19"/>
        <v>1080</v>
      </c>
      <c r="H447" s="47">
        <f t="shared" si="20"/>
        <v>75.600000000000009</v>
      </c>
    </row>
    <row r="448" spans="1:8" x14ac:dyDescent="0.3">
      <c r="A448" t="s">
        <v>251</v>
      </c>
      <c r="B448" s="11">
        <v>44445</v>
      </c>
      <c r="C448" t="s">
        <v>245</v>
      </c>
      <c r="D448" s="49">
        <v>4</v>
      </c>
      <c r="E448" t="s">
        <v>236</v>
      </c>
      <c r="F448" t="str">
        <f t="shared" si="18"/>
        <v>Fred</v>
      </c>
      <c r="G448" s="47">
        <f t="shared" si="19"/>
        <v>360</v>
      </c>
      <c r="H448" s="47">
        <f t="shared" si="20"/>
        <v>25.200000000000003</v>
      </c>
    </row>
    <row r="449" spans="1:8" x14ac:dyDescent="0.3">
      <c r="A449" t="s">
        <v>242</v>
      </c>
      <c r="B449" s="11">
        <v>44446</v>
      </c>
      <c r="C449" t="s">
        <v>248</v>
      </c>
      <c r="D449" s="13">
        <v>9</v>
      </c>
      <c r="E449" t="s">
        <v>235</v>
      </c>
      <c r="F449" t="str">
        <f t="shared" si="18"/>
        <v>Shawn</v>
      </c>
      <c r="G449" s="47">
        <f t="shared" si="19"/>
        <v>1080</v>
      </c>
      <c r="H449" s="47">
        <f t="shared" si="20"/>
        <v>75.600000000000009</v>
      </c>
    </row>
    <row r="450" spans="1:8" x14ac:dyDescent="0.3">
      <c r="A450" t="s">
        <v>242</v>
      </c>
      <c r="B450" s="11">
        <v>44446</v>
      </c>
      <c r="C450" t="s">
        <v>246</v>
      </c>
      <c r="D450" s="49">
        <v>2</v>
      </c>
      <c r="E450" t="s">
        <v>236</v>
      </c>
      <c r="F450" t="str">
        <f t="shared" ref="F450:F513" si="21">VLOOKUP(A450,tblProjectInfo,2,FALSE)</f>
        <v>Shawn</v>
      </c>
      <c r="G450" s="47">
        <f t="shared" ref="G450:G513" si="22">D450*VLOOKUP(E450,tblTypeInfo,2,FALSE)*VLOOKUP(A450,tblProjectInfo,3,FALSE)</f>
        <v>150</v>
      </c>
      <c r="H450" s="47">
        <f t="shared" ref="H450:H513" si="23">0.07*G450</f>
        <v>10.500000000000002</v>
      </c>
    </row>
    <row r="451" spans="1:8" x14ac:dyDescent="0.3">
      <c r="A451" t="s">
        <v>251</v>
      </c>
      <c r="B451" s="11">
        <v>44446</v>
      </c>
      <c r="C451" t="s">
        <v>247</v>
      </c>
      <c r="D451" s="49">
        <v>1</v>
      </c>
      <c r="E451" t="s">
        <v>237</v>
      </c>
      <c r="F451" t="str">
        <f t="shared" si="21"/>
        <v>Fred</v>
      </c>
      <c r="G451" s="47">
        <f t="shared" si="22"/>
        <v>102</v>
      </c>
      <c r="H451" s="47">
        <f t="shared" si="23"/>
        <v>7.1400000000000006</v>
      </c>
    </row>
    <row r="452" spans="1:8" x14ac:dyDescent="0.3">
      <c r="A452" t="s">
        <v>242</v>
      </c>
      <c r="B452" s="11">
        <v>44446</v>
      </c>
      <c r="C452" t="s">
        <v>246</v>
      </c>
      <c r="D452" s="49">
        <v>8</v>
      </c>
      <c r="E452" t="s">
        <v>236</v>
      </c>
      <c r="F452" t="str">
        <f t="shared" si="21"/>
        <v>Shawn</v>
      </c>
      <c r="G452" s="47">
        <f t="shared" si="22"/>
        <v>600</v>
      </c>
      <c r="H452" s="47">
        <f t="shared" si="23"/>
        <v>42.000000000000007</v>
      </c>
    </row>
    <row r="453" spans="1:8" x14ac:dyDescent="0.3">
      <c r="A453" t="s">
        <v>251</v>
      </c>
      <c r="B453" s="11">
        <v>44447</v>
      </c>
      <c r="C453" t="s">
        <v>246</v>
      </c>
      <c r="D453" s="49">
        <v>6</v>
      </c>
      <c r="E453" t="s">
        <v>236</v>
      </c>
      <c r="F453" t="str">
        <f t="shared" si="21"/>
        <v>Fred</v>
      </c>
      <c r="G453" s="47">
        <f t="shared" si="22"/>
        <v>540</v>
      </c>
      <c r="H453" s="47">
        <f t="shared" si="23"/>
        <v>37.800000000000004</v>
      </c>
    </row>
    <row r="454" spans="1:8" x14ac:dyDescent="0.3">
      <c r="A454" t="s">
        <v>240</v>
      </c>
      <c r="B454" s="11">
        <v>44447</v>
      </c>
      <c r="C454" t="s">
        <v>246</v>
      </c>
      <c r="D454" s="49">
        <v>7</v>
      </c>
      <c r="E454" t="s">
        <v>239</v>
      </c>
      <c r="F454" t="str">
        <f t="shared" si="21"/>
        <v>Tracy</v>
      </c>
      <c r="G454" s="47">
        <f t="shared" si="22"/>
        <v>567</v>
      </c>
      <c r="H454" s="47">
        <f t="shared" si="23"/>
        <v>39.690000000000005</v>
      </c>
    </row>
    <row r="455" spans="1:8" x14ac:dyDescent="0.3">
      <c r="A455" t="s">
        <v>241</v>
      </c>
      <c r="B455" s="11">
        <v>44448</v>
      </c>
      <c r="C455" t="s">
        <v>246</v>
      </c>
      <c r="D455" s="13">
        <v>7</v>
      </c>
      <c r="E455" t="s">
        <v>236</v>
      </c>
      <c r="F455" t="str">
        <f t="shared" si="21"/>
        <v>Fred</v>
      </c>
      <c r="G455" s="47">
        <f t="shared" si="22"/>
        <v>630</v>
      </c>
      <c r="H455" s="47">
        <f t="shared" si="23"/>
        <v>44.1</v>
      </c>
    </row>
    <row r="456" spans="1:8" x14ac:dyDescent="0.3">
      <c r="A456" t="s">
        <v>241</v>
      </c>
      <c r="B456" s="11">
        <v>44448</v>
      </c>
      <c r="C456" t="s">
        <v>247</v>
      </c>
      <c r="D456" s="49">
        <v>10</v>
      </c>
      <c r="E456" t="s">
        <v>236</v>
      </c>
      <c r="F456" t="str">
        <f t="shared" si="21"/>
        <v>Fred</v>
      </c>
      <c r="G456" s="47">
        <f t="shared" si="22"/>
        <v>900</v>
      </c>
      <c r="H456" s="47">
        <f t="shared" si="23"/>
        <v>63.000000000000007</v>
      </c>
    </row>
    <row r="457" spans="1:8" x14ac:dyDescent="0.3">
      <c r="A457" t="s">
        <v>242</v>
      </c>
      <c r="B457" s="11">
        <v>44449</v>
      </c>
      <c r="C457" t="s">
        <v>247</v>
      </c>
      <c r="D457" s="49">
        <v>10</v>
      </c>
      <c r="E457" t="s">
        <v>236</v>
      </c>
      <c r="F457" t="str">
        <f t="shared" si="21"/>
        <v>Shawn</v>
      </c>
      <c r="G457" s="47">
        <f t="shared" si="22"/>
        <v>750</v>
      </c>
      <c r="H457" s="47">
        <f t="shared" si="23"/>
        <v>52.500000000000007</v>
      </c>
    </row>
    <row r="458" spans="1:8" x14ac:dyDescent="0.3">
      <c r="A458" t="s">
        <v>240</v>
      </c>
      <c r="B458" s="11">
        <v>44449</v>
      </c>
      <c r="C458" t="s">
        <v>246</v>
      </c>
      <c r="D458" s="13">
        <v>4</v>
      </c>
      <c r="E458" t="s">
        <v>237</v>
      </c>
      <c r="F458" t="str">
        <f t="shared" si="21"/>
        <v>Tracy</v>
      </c>
      <c r="G458" s="47">
        <f t="shared" si="22"/>
        <v>306</v>
      </c>
      <c r="H458" s="47">
        <f t="shared" si="23"/>
        <v>21.42</v>
      </c>
    </row>
    <row r="459" spans="1:8" x14ac:dyDescent="0.3">
      <c r="A459" t="s">
        <v>242</v>
      </c>
      <c r="B459" s="11">
        <v>44450</v>
      </c>
      <c r="C459" t="s">
        <v>247</v>
      </c>
      <c r="D459" s="49">
        <v>8</v>
      </c>
      <c r="E459" t="s">
        <v>237</v>
      </c>
      <c r="F459" t="str">
        <f t="shared" si="21"/>
        <v>Shawn</v>
      </c>
      <c r="G459" s="47">
        <f t="shared" si="22"/>
        <v>680</v>
      </c>
      <c r="H459" s="47">
        <f t="shared" si="23"/>
        <v>47.6</v>
      </c>
    </row>
    <row r="460" spans="1:8" x14ac:dyDescent="0.3">
      <c r="A460" t="s">
        <v>242</v>
      </c>
      <c r="B460" s="11">
        <v>44451</v>
      </c>
      <c r="C460" t="s">
        <v>247</v>
      </c>
      <c r="D460" s="13">
        <v>6</v>
      </c>
      <c r="E460" t="s">
        <v>235</v>
      </c>
      <c r="F460" t="str">
        <f t="shared" si="21"/>
        <v>Shawn</v>
      </c>
      <c r="G460" s="47">
        <f t="shared" si="22"/>
        <v>720</v>
      </c>
      <c r="H460" s="47">
        <f t="shared" si="23"/>
        <v>50.400000000000006</v>
      </c>
    </row>
    <row r="461" spans="1:8" x14ac:dyDescent="0.3">
      <c r="A461" t="s">
        <v>242</v>
      </c>
      <c r="B461" s="11">
        <v>44451</v>
      </c>
      <c r="C461" t="s">
        <v>246</v>
      </c>
      <c r="D461" s="13">
        <v>1</v>
      </c>
      <c r="E461" t="s">
        <v>237</v>
      </c>
      <c r="F461" t="str">
        <f t="shared" si="21"/>
        <v>Shawn</v>
      </c>
      <c r="G461" s="47">
        <f t="shared" si="22"/>
        <v>85</v>
      </c>
      <c r="H461" s="47">
        <f t="shared" si="23"/>
        <v>5.95</v>
      </c>
    </row>
    <row r="462" spans="1:8" x14ac:dyDescent="0.3">
      <c r="A462" t="s">
        <v>251</v>
      </c>
      <c r="B462" s="11">
        <v>44452</v>
      </c>
      <c r="C462" t="s">
        <v>247</v>
      </c>
      <c r="D462" s="13">
        <v>2</v>
      </c>
      <c r="E462" t="s">
        <v>235</v>
      </c>
      <c r="F462" t="str">
        <f t="shared" si="21"/>
        <v>Fred</v>
      </c>
      <c r="G462" s="47">
        <f t="shared" si="22"/>
        <v>288</v>
      </c>
      <c r="H462" s="47">
        <f t="shared" si="23"/>
        <v>20.160000000000004</v>
      </c>
    </row>
    <row r="463" spans="1:8" x14ac:dyDescent="0.3">
      <c r="A463" t="s">
        <v>240</v>
      </c>
      <c r="B463" s="11">
        <v>44452</v>
      </c>
      <c r="C463" t="s">
        <v>246</v>
      </c>
      <c r="D463" s="13">
        <v>8</v>
      </c>
      <c r="E463" t="s">
        <v>236</v>
      </c>
      <c r="F463" t="str">
        <f t="shared" si="21"/>
        <v>Tracy</v>
      </c>
      <c r="G463" s="47">
        <f t="shared" si="22"/>
        <v>540</v>
      </c>
      <c r="H463" s="47">
        <f t="shared" si="23"/>
        <v>37.800000000000004</v>
      </c>
    </row>
    <row r="464" spans="1:8" x14ac:dyDescent="0.3">
      <c r="A464" t="s">
        <v>240</v>
      </c>
      <c r="B464" s="11">
        <v>44452</v>
      </c>
      <c r="C464" t="s">
        <v>246</v>
      </c>
      <c r="D464" s="49">
        <v>3</v>
      </c>
      <c r="E464" t="s">
        <v>235</v>
      </c>
      <c r="F464" t="str">
        <f t="shared" si="21"/>
        <v>Tracy</v>
      </c>
      <c r="G464" s="47">
        <f t="shared" si="22"/>
        <v>324</v>
      </c>
      <c r="H464" s="47">
        <f t="shared" si="23"/>
        <v>22.680000000000003</v>
      </c>
    </row>
    <row r="465" spans="1:8" x14ac:dyDescent="0.3">
      <c r="A465" t="s">
        <v>251</v>
      </c>
      <c r="B465" s="11">
        <v>44453</v>
      </c>
      <c r="C465" t="s">
        <v>247</v>
      </c>
      <c r="D465" s="49">
        <v>5</v>
      </c>
      <c r="E465" t="s">
        <v>235</v>
      </c>
      <c r="F465" t="str">
        <f t="shared" si="21"/>
        <v>Fred</v>
      </c>
      <c r="G465" s="47">
        <f t="shared" si="22"/>
        <v>720</v>
      </c>
      <c r="H465" s="47">
        <f t="shared" si="23"/>
        <v>50.400000000000006</v>
      </c>
    </row>
    <row r="466" spans="1:8" x14ac:dyDescent="0.3">
      <c r="A466" t="s">
        <v>251</v>
      </c>
      <c r="B466" s="11">
        <v>44454</v>
      </c>
      <c r="C466" t="s">
        <v>247</v>
      </c>
      <c r="D466" s="49">
        <v>7</v>
      </c>
      <c r="E466" t="s">
        <v>235</v>
      </c>
      <c r="F466" t="str">
        <f t="shared" si="21"/>
        <v>Fred</v>
      </c>
      <c r="G466" s="47">
        <f t="shared" si="22"/>
        <v>1008</v>
      </c>
      <c r="H466" s="47">
        <f t="shared" si="23"/>
        <v>70.56</v>
      </c>
    </row>
    <row r="467" spans="1:8" x14ac:dyDescent="0.3">
      <c r="A467" t="s">
        <v>251</v>
      </c>
      <c r="B467" s="11">
        <v>44455</v>
      </c>
      <c r="C467" t="s">
        <v>245</v>
      </c>
      <c r="D467" s="49">
        <v>7</v>
      </c>
      <c r="E467" t="s">
        <v>236</v>
      </c>
      <c r="F467" t="str">
        <f t="shared" si="21"/>
        <v>Fred</v>
      </c>
      <c r="G467" s="47">
        <f t="shared" si="22"/>
        <v>630</v>
      </c>
      <c r="H467" s="47">
        <f t="shared" si="23"/>
        <v>44.1</v>
      </c>
    </row>
    <row r="468" spans="1:8" x14ac:dyDescent="0.3">
      <c r="A468" t="s">
        <v>242</v>
      </c>
      <c r="B468" s="11">
        <v>44455</v>
      </c>
      <c r="C468" t="s">
        <v>246</v>
      </c>
      <c r="D468" s="13">
        <v>1</v>
      </c>
      <c r="E468" t="s">
        <v>237</v>
      </c>
      <c r="F468" t="str">
        <f t="shared" si="21"/>
        <v>Shawn</v>
      </c>
      <c r="G468" s="47">
        <f t="shared" si="22"/>
        <v>85</v>
      </c>
      <c r="H468" s="47">
        <f t="shared" si="23"/>
        <v>5.95</v>
      </c>
    </row>
    <row r="469" spans="1:8" x14ac:dyDescent="0.3">
      <c r="A469" t="s">
        <v>242</v>
      </c>
      <c r="B469" s="11">
        <v>44456</v>
      </c>
      <c r="C469" t="s">
        <v>247</v>
      </c>
      <c r="D469" s="13">
        <v>1</v>
      </c>
      <c r="E469" t="s">
        <v>239</v>
      </c>
      <c r="F469" t="str">
        <f t="shared" si="21"/>
        <v>Shawn</v>
      </c>
      <c r="G469" s="47">
        <f t="shared" si="22"/>
        <v>90</v>
      </c>
      <c r="H469" s="47">
        <f t="shared" si="23"/>
        <v>6.3000000000000007</v>
      </c>
    </row>
    <row r="470" spans="1:8" x14ac:dyDescent="0.3">
      <c r="A470" t="s">
        <v>251</v>
      </c>
      <c r="B470" s="11">
        <v>44457</v>
      </c>
      <c r="C470" t="s">
        <v>245</v>
      </c>
      <c r="D470" s="49">
        <v>4</v>
      </c>
      <c r="E470" t="s">
        <v>236</v>
      </c>
      <c r="F470" t="str">
        <f t="shared" si="21"/>
        <v>Fred</v>
      </c>
      <c r="G470" s="47">
        <f t="shared" si="22"/>
        <v>360</v>
      </c>
      <c r="H470" s="47">
        <f t="shared" si="23"/>
        <v>25.200000000000003</v>
      </c>
    </row>
    <row r="471" spans="1:8" x14ac:dyDescent="0.3">
      <c r="A471" t="s">
        <v>242</v>
      </c>
      <c r="B471" s="11">
        <v>44458</v>
      </c>
      <c r="C471" t="s">
        <v>246</v>
      </c>
      <c r="D471" s="49">
        <v>4</v>
      </c>
      <c r="E471" t="s">
        <v>236</v>
      </c>
      <c r="F471" t="str">
        <f t="shared" si="21"/>
        <v>Shawn</v>
      </c>
      <c r="G471" s="47">
        <f t="shared" si="22"/>
        <v>300</v>
      </c>
      <c r="H471" s="47">
        <f t="shared" si="23"/>
        <v>21.000000000000004</v>
      </c>
    </row>
    <row r="472" spans="1:8" x14ac:dyDescent="0.3">
      <c r="A472" t="s">
        <v>241</v>
      </c>
      <c r="B472" s="11">
        <v>44458</v>
      </c>
      <c r="C472" t="s">
        <v>246</v>
      </c>
      <c r="D472" s="49">
        <v>6</v>
      </c>
      <c r="E472" t="s">
        <v>236</v>
      </c>
      <c r="F472" t="str">
        <f t="shared" si="21"/>
        <v>Fred</v>
      </c>
      <c r="G472" s="47">
        <f t="shared" si="22"/>
        <v>540</v>
      </c>
      <c r="H472" s="47">
        <f t="shared" si="23"/>
        <v>37.800000000000004</v>
      </c>
    </row>
    <row r="473" spans="1:8" x14ac:dyDescent="0.3">
      <c r="A473" t="s">
        <v>242</v>
      </c>
      <c r="B473" s="11">
        <v>44458</v>
      </c>
      <c r="C473" t="s">
        <v>246</v>
      </c>
      <c r="D473" s="13">
        <v>8</v>
      </c>
      <c r="E473" t="s">
        <v>235</v>
      </c>
      <c r="F473" t="str">
        <f t="shared" si="21"/>
        <v>Shawn</v>
      </c>
      <c r="G473" s="47">
        <f t="shared" si="22"/>
        <v>960</v>
      </c>
      <c r="H473" s="47">
        <f t="shared" si="23"/>
        <v>67.2</v>
      </c>
    </row>
    <row r="474" spans="1:8" x14ac:dyDescent="0.3">
      <c r="A474" t="s">
        <v>242</v>
      </c>
      <c r="B474" s="11">
        <v>44459</v>
      </c>
      <c r="C474" t="s">
        <v>247</v>
      </c>
      <c r="D474" s="13">
        <v>8</v>
      </c>
      <c r="E474" t="s">
        <v>235</v>
      </c>
      <c r="F474" t="str">
        <f t="shared" si="21"/>
        <v>Shawn</v>
      </c>
      <c r="G474" s="47">
        <f t="shared" si="22"/>
        <v>960</v>
      </c>
      <c r="H474" s="47">
        <f t="shared" si="23"/>
        <v>67.2</v>
      </c>
    </row>
    <row r="475" spans="1:8" x14ac:dyDescent="0.3">
      <c r="A475" t="s">
        <v>242</v>
      </c>
      <c r="B475" s="11">
        <v>44459</v>
      </c>
      <c r="C475" t="s">
        <v>247</v>
      </c>
      <c r="D475" s="49">
        <v>6</v>
      </c>
      <c r="E475" t="s">
        <v>238</v>
      </c>
      <c r="F475" t="str">
        <f t="shared" si="21"/>
        <v>Shawn</v>
      </c>
      <c r="G475" s="47">
        <f t="shared" si="22"/>
        <v>420</v>
      </c>
      <c r="H475" s="47">
        <f t="shared" si="23"/>
        <v>29.400000000000002</v>
      </c>
    </row>
    <row r="476" spans="1:8" x14ac:dyDescent="0.3">
      <c r="A476" t="s">
        <v>242</v>
      </c>
      <c r="B476" s="11">
        <v>44460</v>
      </c>
      <c r="C476" t="s">
        <v>247</v>
      </c>
      <c r="D476" s="49">
        <v>7</v>
      </c>
      <c r="E476" t="s">
        <v>237</v>
      </c>
      <c r="F476" t="str">
        <f t="shared" si="21"/>
        <v>Shawn</v>
      </c>
      <c r="G476" s="47">
        <f t="shared" si="22"/>
        <v>595</v>
      </c>
      <c r="H476" s="47">
        <f t="shared" si="23"/>
        <v>41.650000000000006</v>
      </c>
    </row>
    <row r="477" spans="1:8" x14ac:dyDescent="0.3">
      <c r="A477" t="s">
        <v>240</v>
      </c>
      <c r="B477" s="11">
        <v>44460</v>
      </c>
      <c r="C477" t="s">
        <v>246</v>
      </c>
      <c r="D477" s="49">
        <v>5</v>
      </c>
      <c r="E477" t="s">
        <v>238</v>
      </c>
      <c r="F477" t="str">
        <f t="shared" si="21"/>
        <v>Tracy</v>
      </c>
      <c r="G477" s="47">
        <f t="shared" si="22"/>
        <v>315</v>
      </c>
      <c r="H477" s="47">
        <f t="shared" si="23"/>
        <v>22.05</v>
      </c>
    </row>
    <row r="478" spans="1:8" x14ac:dyDescent="0.3">
      <c r="A478" t="s">
        <v>242</v>
      </c>
      <c r="B478" s="11">
        <v>44460</v>
      </c>
      <c r="C478" t="s">
        <v>246</v>
      </c>
      <c r="D478" s="13">
        <v>1</v>
      </c>
      <c r="E478" t="s">
        <v>238</v>
      </c>
      <c r="F478" t="str">
        <f t="shared" si="21"/>
        <v>Shawn</v>
      </c>
      <c r="G478" s="47">
        <f t="shared" si="22"/>
        <v>70</v>
      </c>
      <c r="H478" s="47">
        <f t="shared" si="23"/>
        <v>4.9000000000000004</v>
      </c>
    </row>
    <row r="479" spans="1:8" x14ac:dyDescent="0.3">
      <c r="A479" t="s">
        <v>242</v>
      </c>
      <c r="B479" s="11">
        <v>44460</v>
      </c>
      <c r="C479" t="s">
        <v>246</v>
      </c>
      <c r="D479" s="49">
        <v>9</v>
      </c>
      <c r="E479" t="s">
        <v>236</v>
      </c>
      <c r="F479" t="str">
        <f t="shared" si="21"/>
        <v>Shawn</v>
      </c>
      <c r="G479" s="47">
        <f t="shared" si="22"/>
        <v>675</v>
      </c>
      <c r="H479" s="47">
        <f t="shared" si="23"/>
        <v>47.250000000000007</v>
      </c>
    </row>
    <row r="480" spans="1:8" x14ac:dyDescent="0.3">
      <c r="A480" t="s">
        <v>251</v>
      </c>
      <c r="B480" s="11">
        <v>44461</v>
      </c>
      <c r="C480" t="s">
        <v>248</v>
      </c>
      <c r="D480" s="49">
        <v>3</v>
      </c>
      <c r="E480" t="s">
        <v>236</v>
      </c>
      <c r="F480" t="str">
        <f t="shared" si="21"/>
        <v>Fred</v>
      </c>
      <c r="G480" s="47">
        <f t="shared" si="22"/>
        <v>270</v>
      </c>
      <c r="H480" s="47">
        <f t="shared" si="23"/>
        <v>18.900000000000002</v>
      </c>
    </row>
    <row r="481" spans="1:8" x14ac:dyDescent="0.3">
      <c r="A481" t="s">
        <v>243</v>
      </c>
      <c r="B481" s="11">
        <v>44462</v>
      </c>
      <c r="C481" t="s">
        <v>246</v>
      </c>
      <c r="D481" s="13">
        <v>6</v>
      </c>
      <c r="E481" t="s">
        <v>237</v>
      </c>
      <c r="F481" t="str">
        <f t="shared" si="21"/>
        <v>Tracy</v>
      </c>
      <c r="G481" s="47">
        <f t="shared" si="22"/>
        <v>561</v>
      </c>
      <c r="H481" s="47">
        <f t="shared" si="23"/>
        <v>39.270000000000003</v>
      </c>
    </row>
    <row r="482" spans="1:8" x14ac:dyDescent="0.3">
      <c r="A482" t="s">
        <v>251</v>
      </c>
      <c r="B482" s="11">
        <v>44465</v>
      </c>
      <c r="C482" t="s">
        <v>247</v>
      </c>
      <c r="D482" s="49">
        <v>5</v>
      </c>
      <c r="E482" t="s">
        <v>236</v>
      </c>
      <c r="F482" t="str">
        <f t="shared" si="21"/>
        <v>Fred</v>
      </c>
      <c r="G482" s="47">
        <f t="shared" si="22"/>
        <v>450</v>
      </c>
      <c r="H482" s="47">
        <f t="shared" si="23"/>
        <v>31.500000000000004</v>
      </c>
    </row>
    <row r="483" spans="1:8" x14ac:dyDescent="0.3">
      <c r="A483" t="s">
        <v>241</v>
      </c>
      <c r="B483" s="11">
        <v>44466</v>
      </c>
      <c r="C483" t="s">
        <v>246</v>
      </c>
      <c r="D483" s="49">
        <v>10</v>
      </c>
      <c r="E483" t="s">
        <v>237</v>
      </c>
      <c r="F483" t="str">
        <f t="shared" si="21"/>
        <v>Fred</v>
      </c>
      <c r="G483" s="47">
        <f t="shared" si="22"/>
        <v>1020</v>
      </c>
      <c r="H483" s="47">
        <f t="shared" si="23"/>
        <v>71.400000000000006</v>
      </c>
    </row>
    <row r="484" spans="1:8" x14ac:dyDescent="0.3">
      <c r="A484" t="s">
        <v>240</v>
      </c>
      <c r="B484" s="11">
        <v>44467</v>
      </c>
      <c r="C484" t="s">
        <v>246</v>
      </c>
      <c r="D484" s="49">
        <v>7</v>
      </c>
      <c r="E484" t="s">
        <v>237</v>
      </c>
      <c r="F484" t="str">
        <f t="shared" si="21"/>
        <v>Tracy</v>
      </c>
      <c r="G484" s="47">
        <f t="shared" si="22"/>
        <v>535.5</v>
      </c>
      <c r="H484" s="47">
        <f t="shared" si="23"/>
        <v>37.485000000000007</v>
      </c>
    </row>
    <row r="485" spans="1:8" x14ac:dyDescent="0.3">
      <c r="A485" t="s">
        <v>242</v>
      </c>
      <c r="B485" s="11">
        <v>44468</v>
      </c>
      <c r="C485" t="s">
        <v>246</v>
      </c>
      <c r="D485" s="49">
        <v>10</v>
      </c>
      <c r="E485" t="s">
        <v>239</v>
      </c>
      <c r="F485" t="str">
        <f t="shared" si="21"/>
        <v>Shawn</v>
      </c>
      <c r="G485" s="47">
        <f t="shared" si="22"/>
        <v>900</v>
      </c>
      <c r="H485" s="47">
        <f t="shared" si="23"/>
        <v>63.000000000000007</v>
      </c>
    </row>
    <row r="486" spans="1:8" x14ac:dyDescent="0.3">
      <c r="A486" t="s">
        <v>241</v>
      </c>
      <c r="B486" s="11">
        <v>44469</v>
      </c>
      <c r="C486" t="s">
        <v>246</v>
      </c>
      <c r="D486" s="13">
        <v>8</v>
      </c>
      <c r="E486" t="s">
        <v>235</v>
      </c>
      <c r="F486" t="str">
        <f t="shared" si="21"/>
        <v>Fred</v>
      </c>
      <c r="G486" s="47">
        <f t="shared" si="22"/>
        <v>1152</v>
      </c>
      <c r="H486" s="47">
        <f t="shared" si="23"/>
        <v>80.640000000000015</v>
      </c>
    </row>
    <row r="487" spans="1:8" x14ac:dyDescent="0.3">
      <c r="A487" t="s">
        <v>240</v>
      </c>
      <c r="B487" s="11">
        <v>44470</v>
      </c>
      <c r="C487" t="s">
        <v>246</v>
      </c>
      <c r="D487" s="49">
        <v>6</v>
      </c>
      <c r="E487" t="s">
        <v>237</v>
      </c>
      <c r="F487" t="str">
        <f t="shared" si="21"/>
        <v>Tracy</v>
      </c>
      <c r="G487" s="47">
        <f t="shared" si="22"/>
        <v>459</v>
      </c>
      <c r="H487" s="47">
        <f t="shared" si="23"/>
        <v>32.130000000000003</v>
      </c>
    </row>
    <row r="488" spans="1:8" x14ac:dyDescent="0.3">
      <c r="A488" t="s">
        <v>240</v>
      </c>
      <c r="B488" s="11">
        <v>44470</v>
      </c>
      <c r="C488" t="s">
        <v>246</v>
      </c>
      <c r="D488" s="49">
        <v>2</v>
      </c>
      <c r="E488" t="s">
        <v>239</v>
      </c>
      <c r="F488" t="str">
        <f t="shared" si="21"/>
        <v>Tracy</v>
      </c>
      <c r="G488" s="47">
        <f t="shared" si="22"/>
        <v>162</v>
      </c>
      <c r="H488" s="47">
        <f t="shared" si="23"/>
        <v>11.340000000000002</v>
      </c>
    </row>
    <row r="489" spans="1:8" x14ac:dyDescent="0.3">
      <c r="A489" t="s">
        <v>240</v>
      </c>
      <c r="B489" s="11">
        <v>44471</v>
      </c>
      <c r="C489" t="s">
        <v>246</v>
      </c>
      <c r="D489" s="49">
        <v>6</v>
      </c>
      <c r="E489" t="s">
        <v>236</v>
      </c>
      <c r="F489" t="str">
        <f t="shared" si="21"/>
        <v>Tracy</v>
      </c>
      <c r="G489" s="47">
        <f t="shared" si="22"/>
        <v>405</v>
      </c>
      <c r="H489" s="47">
        <f t="shared" si="23"/>
        <v>28.35</v>
      </c>
    </row>
    <row r="490" spans="1:8" x14ac:dyDescent="0.3">
      <c r="A490" t="s">
        <v>240</v>
      </c>
      <c r="B490" s="11">
        <v>44471</v>
      </c>
      <c r="C490" t="s">
        <v>246</v>
      </c>
      <c r="D490" s="49">
        <v>9</v>
      </c>
      <c r="E490" t="s">
        <v>238</v>
      </c>
      <c r="F490" t="str">
        <f t="shared" si="21"/>
        <v>Tracy</v>
      </c>
      <c r="G490" s="47">
        <f t="shared" si="22"/>
        <v>567</v>
      </c>
      <c r="H490" s="47">
        <f t="shared" si="23"/>
        <v>39.690000000000005</v>
      </c>
    </row>
    <row r="491" spans="1:8" x14ac:dyDescent="0.3">
      <c r="A491" t="s">
        <v>242</v>
      </c>
      <c r="B491" s="11">
        <v>44471</v>
      </c>
      <c r="C491" t="s">
        <v>247</v>
      </c>
      <c r="D491" s="49">
        <v>10</v>
      </c>
      <c r="E491" t="s">
        <v>237</v>
      </c>
      <c r="F491" t="str">
        <f t="shared" si="21"/>
        <v>Shawn</v>
      </c>
      <c r="G491" s="47">
        <f t="shared" si="22"/>
        <v>850</v>
      </c>
      <c r="H491" s="47">
        <f t="shared" si="23"/>
        <v>59.500000000000007</v>
      </c>
    </row>
    <row r="492" spans="1:8" x14ac:dyDescent="0.3">
      <c r="A492" t="s">
        <v>240</v>
      </c>
      <c r="B492" s="11">
        <v>44471</v>
      </c>
      <c r="C492" t="s">
        <v>246</v>
      </c>
      <c r="D492" s="49">
        <v>4</v>
      </c>
      <c r="E492" t="s">
        <v>238</v>
      </c>
      <c r="F492" t="str">
        <f t="shared" si="21"/>
        <v>Tracy</v>
      </c>
      <c r="G492" s="47">
        <f t="shared" si="22"/>
        <v>252</v>
      </c>
      <c r="H492" s="47">
        <f t="shared" si="23"/>
        <v>17.64</v>
      </c>
    </row>
    <row r="493" spans="1:8" x14ac:dyDescent="0.3">
      <c r="A493" t="s">
        <v>251</v>
      </c>
      <c r="B493" s="11">
        <v>44472</v>
      </c>
      <c r="C493" t="s">
        <v>246</v>
      </c>
      <c r="D493" s="49">
        <v>2</v>
      </c>
      <c r="E493" t="s">
        <v>236</v>
      </c>
      <c r="F493" t="str">
        <f t="shared" si="21"/>
        <v>Fred</v>
      </c>
      <c r="G493" s="47">
        <f t="shared" si="22"/>
        <v>180</v>
      </c>
      <c r="H493" s="47">
        <f t="shared" si="23"/>
        <v>12.600000000000001</v>
      </c>
    </row>
    <row r="494" spans="1:8" x14ac:dyDescent="0.3">
      <c r="A494" t="s">
        <v>242</v>
      </c>
      <c r="B494" s="11">
        <v>44473</v>
      </c>
      <c r="C494" t="s">
        <v>247</v>
      </c>
      <c r="D494" s="49">
        <v>4</v>
      </c>
      <c r="E494" t="s">
        <v>236</v>
      </c>
      <c r="F494" t="str">
        <f t="shared" si="21"/>
        <v>Shawn</v>
      </c>
      <c r="G494" s="47">
        <f t="shared" si="22"/>
        <v>300</v>
      </c>
      <c r="H494" s="47">
        <f t="shared" si="23"/>
        <v>21.000000000000004</v>
      </c>
    </row>
    <row r="495" spans="1:8" x14ac:dyDescent="0.3">
      <c r="A495" t="s">
        <v>241</v>
      </c>
      <c r="B495" s="11">
        <v>44473</v>
      </c>
      <c r="C495" t="s">
        <v>247</v>
      </c>
      <c r="D495" s="49">
        <v>8</v>
      </c>
      <c r="E495" t="s">
        <v>238</v>
      </c>
      <c r="F495" t="str">
        <f t="shared" si="21"/>
        <v>Fred</v>
      </c>
      <c r="G495" s="47">
        <f t="shared" si="22"/>
        <v>672</v>
      </c>
      <c r="H495" s="47">
        <f t="shared" si="23"/>
        <v>47.040000000000006</v>
      </c>
    </row>
    <row r="496" spans="1:8" x14ac:dyDescent="0.3">
      <c r="A496" t="s">
        <v>242</v>
      </c>
      <c r="B496" s="11">
        <v>44473</v>
      </c>
      <c r="C496" t="s">
        <v>247</v>
      </c>
      <c r="D496" s="49">
        <v>6</v>
      </c>
      <c r="E496" t="s">
        <v>236</v>
      </c>
      <c r="F496" t="str">
        <f t="shared" si="21"/>
        <v>Shawn</v>
      </c>
      <c r="G496" s="47">
        <f t="shared" si="22"/>
        <v>450</v>
      </c>
      <c r="H496" s="47">
        <f t="shared" si="23"/>
        <v>31.500000000000004</v>
      </c>
    </row>
    <row r="497" spans="1:8" x14ac:dyDescent="0.3">
      <c r="A497" t="s">
        <v>242</v>
      </c>
      <c r="B497" s="11">
        <v>44474</v>
      </c>
      <c r="C497" t="s">
        <v>248</v>
      </c>
      <c r="D497" s="49">
        <v>3</v>
      </c>
      <c r="E497" t="s">
        <v>237</v>
      </c>
      <c r="F497" t="str">
        <f t="shared" si="21"/>
        <v>Shawn</v>
      </c>
      <c r="G497" s="47">
        <f t="shared" si="22"/>
        <v>255</v>
      </c>
      <c r="H497" s="47">
        <f t="shared" si="23"/>
        <v>17.850000000000001</v>
      </c>
    </row>
    <row r="498" spans="1:8" x14ac:dyDescent="0.3">
      <c r="A498" t="s">
        <v>241</v>
      </c>
      <c r="B498" s="11">
        <v>44474</v>
      </c>
      <c r="C498" t="s">
        <v>246</v>
      </c>
      <c r="D498" s="49">
        <v>6</v>
      </c>
      <c r="E498" t="s">
        <v>236</v>
      </c>
      <c r="F498" t="str">
        <f t="shared" si="21"/>
        <v>Fred</v>
      </c>
      <c r="G498" s="47">
        <f t="shared" si="22"/>
        <v>540</v>
      </c>
      <c r="H498" s="47">
        <f t="shared" si="23"/>
        <v>37.800000000000004</v>
      </c>
    </row>
    <row r="499" spans="1:8" x14ac:dyDescent="0.3">
      <c r="A499" t="s">
        <v>240</v>
      </c>
      <c r="B499" s="11">
        <v>44475</v>
      </c>
      <c r="C499" t="s">
        <v>247</v>
      </c>
      <c r="D499" s="13">
        <v>8</v>
      </c>
      <c r="E499" t="s">
        <v>238</v>
      </c>
      <c r="F499" t="str">
        <f t="shared" si="21"/>
        <v>Tracy</v>
      </c>
      <c r="G499" s="47">
        <f t="shared" si="22"/>
        <v>504</v>
      </c>
      <c r="H499" s="47">
        <f t="shared" si="23"/>
        <v>35.28</v>
      </c>
    </row>
    <row r="500" spans="1:8" x14ac:dyDescent="0.3">
      <c r="A500" t="s">
        <v>251</v>
      </c>
      <c r="B500" s="11">
        <v>44476</v>
      </c>
      <c r="C500" t="s">
        <v>247</v>
      </c>
      <c r="D500" s="49">
        <v>6</v>
      </c>
      <c r="E500" t="s">
        <v>236</v>
      </c>
      <c r="F500" t="str">
        <f t="shared" si="21"/>
        <v>Fred</v>
      </c>
      <c r="G500" s="47">
        <f t="shared" si="22"/>
        <v>540</v>
      </c>
      <c r="H500" s="47">
        <f t="shared" si="23"/>
        <v>37.800000000000004</v>
      </c>
    </row>
    <row r="501" spans="1:8" x14ac:dyDescent="0.3">
      <c r="A501" t="s">
        <v>241</v>
      </c>
      <c r="B501" s="11">
        <v>44476</v>
      </c>
      <c r="C501" t="s">
        <v>247</v>
      </c>
      <c r="D501" s="49">
        <v>8</v>
      </c>
      <c r="E501" t="s">
        <v>235</v>
      </c>
      <c r="F501" t="str">
        <f t="shared" si="21"/>
        <v>Fred</v>
      </c>
      <c r="G501" s="47">
        <f t="shared" si="22"/>
        <v>1152</v>
      </c>
      <c r="H501" s="47">
        <f t="shared" si="23"/>
        <v>80.640000000000015</v>
      </c>
    </row>
    <row r="502" spans="1:8" x14ac:dyDescent="0.3">
      <c r="A502" t="s">
        <v>251</v>
      </c>
      <c r="B502" s="11">
        <v>44477</v>
      </c>
      <c r="C502" t="s">
        <v>246</v>
      </c>
      <c r="D502" s="13">
        <v>3</v>
      </c>
      <c r="E502" t="s">
        <v>236</v>
      </c>
      <c r="F502" t="str">
        <f t="shared" si="21"/>
        <v>Fred</v>
      </c>
      <c r="G502" s="47">
        <f t="shared" si="22"/>
        <v>270</v>
      </c>
      <c r="H502" s="47">
        <f t="shared" si="23"/>
        <v>18.900000000000002</v>
      </c>
    </row>
    <row r="503" spans="1:8" x14ac:dyDescent="0.3">
      <c r="A503" t="s">
        <v>251</v>
      </c>
      <c r="B503" s="11">
        <v>44477</v>
      </c>
      <c r="C503" t="s">
        <v>248</v>
      </c>
      <c r="D503" s="49">
        <v>8</v>
      </c>
      <c r="E503" t="s">
        <v>238</v>
      </c>
      <c r="F503" t="str">
        <f t="shared" si="21"/>
        <v>Fred</v>
      </c>
      <c r="G503" s="47">
        <f t="shared" si="22"/>
        <v>672</v>
      </c>
      <c r="H503" s="47">
        <f t="shared" si="23"/>
        <v>47.040000000000006</v>
      </c>
    </row>
    <row r="504" spans="1:8" x14ac:dyDescent="0.3">
      <c r="A504" t="s">
        <v>251</v>
      </c>
      <c r="B504" s="11">
        <v>44478</v>
      </c>
      <c r="C504" t="s">
        <v>247</v>
      </c>
      <c r="D504" s="49">
        <v>1</v>
      </c>
      <c r="E504" t="s">
        <v>238</v>
      </c>
      <c r="F504" t="str">
        <f t="shared" si="21"/>
        <v>Fred</v>
      </c>
      <c r="G504" s="47">
        <f t="shared" si="22"/>
        <v>84</v>
      </c>
      <c r="H504" s="47">
        <f t="shared" si="23"/>
        <v>5.8800000000000008</v>
      </c>
    </row>
    <row r="505" spans="1:8" x14ac:dyDescent="0.3">
      <c r="A505" t="s">
        <v>251</v>
      </c>
      <c r="B505" s="11">
        <v>44478</v>
      </c>
      <c r="C505" t="s">
        <v>247</v>
      </c>
      <c r="D505" s="49">
        <v>9</v>
      </c>
      <c r="E505" t="s">
        <v>238</v>
      </c>
      <c r="F505" t="str">
        <f t="shared" si="21"/>
        <v>Fred</v>
      </c>
      <c r="G505" s="47">
        <f t="shared" si="22"/>
        <v>756</v>
      </c>
      <c r="H505" s="47">
        <f t="shared" si="23"/>
        <v>52.92</v>
      </c>
    </row>
    <row r="506" spans="1:8" x14ac:dyDescent="0.3">
      <c r="A506" t="s">
        <v>242</v>
      </c>
      <c r="B506" s="11">
        <v>44478</v>
      </c>
      <c r="C506" t="s">
        <v>247</v>
      </c>
      <c r="D506" s="49">
        <v>3</v>
      </c>
      <c r="E506" t="s">
        <v>238</v>
      </c>
      <c r="F506" t="str">
        <f t="shared" si="21"/>
        <v>Shawn</v>
      </c>
      <c r="G506" s="47">
        <f t="shared" si="22"/>
        <v>210</v>
      </c>
      <c r="H506" s="47">
        <f t="shared" si="23"/>
        <v>14.700000000000001</v>
      </c>
    </row>
    <row r="507" spans="1:8" x14ac:dyDescent="0.3">
      <c r="A507" t="s">
        <v>241</v>
      </c>
      <c r="B507" s="11">
        <v>44479</v>
      </c>
      <c r="C507" t="s">
        <v>247</v>
      </c>
      <c r="D507" s="13">
        <v>8</v>
      </c>
      <c r="E507" t="s">
        <v>236</v>
      </c>
      <c r="F507" t="str">
        <f t="shared" si="21"/>
        <v>Fred</v>
      </c>
      <c r="G507" s="47">
        <f t="shared" si="22"/>
        <v>720</v>
      </c>
      <c r="H507" s="47">
        <f t="shared" si="23"/>
        <v>50.400000000000006</v>
      </c>
    </row>
    <row r="508" spans="1:8" x14ac:dyDescent="0.3">
      <c r="A508" t="s">
        <v>251</v>
      </c>
      <c r="B508" s="11">
        <v>44480</v>
      </c>
      <c r="C508" t="s">
        <v>247</v>
      </c>
      <c r="D508" s="49">
        <v>6</v>
      </c>
      <c r="E508" t="s">
        <v>236</v>
      </c>
      <c r="F508" t="str">
        <f t="shared" si="21"/>
        <v>Fred</v>
      </c>
      <c r="G508" s="47">
        <f t="shared" si="22"/>
        <v>540</v>
      </c>
      <c r="H508" s="47">
        <f t="shared" si="23"/>
        <v>37.800000000000004</v>
      </c>
    </row>
    <row r="509" spans="1:8" x14ac:dyDescent="0.3">
      <c r="A509" t="s">
        <v>241</v>
      </c>
      <c r="B509" s="11">
        <v>44480</v>
      </c>
      <c r="C509" t="s">
        <v>247</v>
      </c>
      <c r="D509" s="49">
        <v>4</v>
      </c>
      <c r="E509" t="s">
        <v>236</v>
      </c>
      <c r="F509" t="str">
        <f t="shared" si="21"/>
        <v>Fred</v>
      </c>
      <c r="G509" s="47">
        <f t="shared" si="22"/>
        <v>360</v>
      </c>
      <c r="H509" s="47">
        <f t="shared" si="23"/>
        <v>25.200000000000003</v>
      </c>
    </row>
    <row r="510" spans="1:8" x14ac:dyDescent="0.3">
      <c r="A510" t="s">
        <v>241</v>
      </c>
      <c r="B510" s="11">
        <v>44481</v>
      </c>
      <c r="C510" t="s">
        <v>246</v>
      </c>
      <c r="D510" s="49">
        <v>4</v>
      </c>
      <c r="E510" t="s">
        <v>237</v>
      </c>
      <c r="F510" t="str">
        <f t="shared" si="21"/>
        <v>Fred</v>
      </c>
      <c r="G510" s="47">
        <f t="shared" si="22"/>
        <v>408</v>
      </c>
      <c r="H510" s="47">
        <f t="shared" si="23"/>
        <v>28.560000000000002</v>
      </c>
    </row>
    <row r="511" spans="1:8" x14ac:dyDescent="0.3">
      <c r="A511" t="s">
        <v>240</v>
      </c>
      <c r="B511" s="11">
        <v>44481</v>
      </c>
      <c r="C511" t="s">
        <v>246</v>
      </c>
      <c r="D511" s="49">
        <v>7</v>
      </c>
      <c r="E511" t="s">
        <v>235</v>
      </c>
      <c r="F511" t="str">
        <f t="shared" si="21"/>
        <v>Tracy</v>
      </c>
      <c r="G511" s="47">
        <f t="shared" si="22"/>
        <v>756</v>
      </c>
      <c r="H511" s="47">
        <f t="shared" si="23"/>
        <v>52.92</v>
      </c>
    </row>
    <row r="512" spans="1:8" x14ac:dyDescent="0.3">
      <c r="A512" t="s">
        <v>242</v>
      </c>
      <c r="B512" s="11">
        <v>44482</v>
      </c>
      <c r="C512" t="s">
        <v>247</v>
      </c>
      <c r="D512" s="49">
        <v>1</v>
      </c>
      <c r="E512" t="s">
        <v>236</v>
      </c>
      <c r="F512" t="str">
        <f t="shared" si="21"/>
        <v>Shawn</v>
      </c>
      <c r="G512" s="47">
        <f t="shared" si="22"/>
        <v>75</v>
      </c>
      <c r="H512" s="47">
        <f t="shared" si="23"/>
        <v>5.2500000000000009</v>
      </c>
    </row>
    <row r="513" spans="1:8" x14ac:dyDescent="0.3">
      <c r="A513" t="s">
        <v>242</v>
      </c>
      <c r="B513" s="11">
        <v>44482</v>
      </c>
      <c r="C513" t="s">
        <v>246</v>
      </c>
      <c r="D513" s="49">
        <v>6</v>
      </c>
      <c r="E513" t="s">
        <v>238</v>
      </c>
      <c r="F513" t="str">
        <f t="shared" si="21"/>
        <v>Shawn</v>
      </c>
      <c r="G513" s="47">
        <f t="shared" si="22"/>
        <v>420</v>
      </c>
      <c r="H513" s="47">
        <f t="shared" si="23"/>
        <v>29.400000000000002</v>
      </c>
    </row>
    <row r="514" spans="1:8" x14ac:dyDescent="0.3">
      <c r="A514" t="s">
        <v>242</v>
      </c>
      <c r="B514" s="11">
        <v>44482</v>
      </c>
      <c r="C514" t="s">
        <v>246</v>
      </c>
      <c r="D514" s="13">
        <v>2</v>
      </c>
      <c r="E514" t="s">
        <v>237</v>
      </c>
      <c r="F514" t="str">
        <f t="shared" ref="F514:F577" si="24">VLOOKUP(A514,tblProjectInfo,2,FALSE)</f>
        <v>Shawn</v>
      </c>
      <c r="G514" s="47">
        <f t="shared" ref="G514:G577" si="25">D514*VLOOKUP(E514,tblTypeInfo,2,FALSE)*VLOOKUP(A514,tblProjectInfo,3,FALSE)</f>
        <v>170</v>
      </c>
      <c r="H514" s="47">
        <f t="shared" ref="H514:H577" si="26">0.07*G514</f>
        <v>11.9</v>
      </c>
    </row>
    <row r="515" spans="1:8" x14ac:dyDescent="0.3">
      <c r="A515" t="s">
        <v>242</v>
      </c>
      <c r="B515" s="11">
        <v>44483</v>
      </c>
      <c r="C515" t="s">
        <v>246</v>
      </c>
      <c r="D515" s="13">
        <v>3</v>
      </c>
      <c r="E515" t="s">
        <v>239</v>
      </c>
      <c r="F515" t="str">
        <f t="shared" si="24"/>
        <v>Shawn</v>
      </c>
      <c r="G515" s="47">
        <f t="shared" si="25"/>
        <v>270</v>
      </c>
      <c r="H515" s="47">
        <f t="shared" si="26"/>
        <v>18.900000000000002</v>
      </c>
    </row>
    <row r="516" spans="1:8" x14ac:dyDescent="0.3">
      <c r="A516" t="s">
        <v>241</v>
      </c>
      <c r="B516" s="11">
        <v>44484</v>
      </c>
      <c r="C516" t="s">
        <v>246</v>
      </c>
      <c r="D516" s="49">
        <v>10</v>
      </c>
      <c r="E516" t="s">
        <v>236</v>
      </c>
      <c r="F516" t="str">
        <f t="shared" si="24"/>
        <v>Fred</v>
      </c>
      <c r="G516" s="47">
        <f t="shared" si="25"/>
        <v>900</v>
      </c>
      <c r="H516" s="47">
        <f t="shared" si="26"/>
        <v>63.000000000000007</v>
      </c>
    </row>
    <row r="517" spans="1:8" x14ac:dyDescent="0.3">
      <c r="A517" t="s">
        <v>242</v>
      </c>
      <c r="B517" s="11">
        <v>44484</v>
      </c>
      <c r="C517" t="s">
        <v>245</v>
      </c>
      <c r="D517" s="49">
        <v>1</v>
      </c>
      <c r="E517" t="s">
        <v>237</v>
      </c>
      <c r="F517" t="str">
        <f t="shared" si="24"/>
        <v>Shawn</v>
      </c>
      <c r="G517" s="47">
        <f t="shared" si="25"/>
        <v>85</v>
      </c>
      <c r="H517" s="47">
        <f t="shared" si="26"/>
        <v>5.95</v>
      </c>
    </row>
    <row r="518" spans="1:8" x14ac:dyDescent="0.3">
      <c r="A518" t="s">
        <v>242</v>
      </c>
      <c r="B518" s="11">
        <v>44484</v>
      </c>
      <c r="C518" t="s">
        <v>247</v>
      </c>
      <c r="D518" s="49">
        <v>5</v>
      </c>
      <c r="E518" t="s">
        <v>236</v>
      </c>
      <c r="F518" t="str">
        <f t="shared" si="24"/>
        <v>Shawn</v>
      </c>
      <c r="G518" s="47">
        <f t="shared" si="25"/>
        <v>375</v>
      </c>
      <c r="H518" s="47">
        <f t="shared" si="26"/>
        <v>26.250000000000004</v>
      </c>
    </row>
    <row r="519" spans="1:8" x14ac:dyDescent="0.3">
      <c r="A519" t="s">
        <v>241</v>
      </c>
      <c r="B519" s="11">
        <v>44485</v>
      </c>
      <c r="C519" t="s">
        <v>246</v>
      </c>
      <c r="D519" s="49">
        <v>3</v>
      </c>
      <c r="E519" t="s">
        <v>235</v>
      </c>
      <c r="F519" t="str">
        <f t="shared" si="24"/>
        <v>Fred</v>
      </c>
      <c r="G519" s="47">
        <f t="shared" si="25"/>
        <v>432</v>
      </c>
      <c r="H519" s="47">
        <f t="shared" si="26"/>
        <v>30.240000000000002</v>
      </c>
    </row>
    <row r="520" spans="1:8" x14ac:dyDescent="0.3">
      <c r="A520" t="s">
        <v>242</v>
      </c>
      <c r="B520" s="11">
        <v>44486</v>
      </c>
      <c r="C520" t="s">
        <v>246</v>
      </c>
      <c r="D520" s="13">
        <v>10</v>
      </c>
      <c r="E520" t="s">
        <v>236</v>
      </c>
      <c r="F520" t="str">
        <f t="shared" si="24"/>
        <v>Shawn</v>
      </c>
      <c r="G520" s="47">
        <f t="shared" si="25"/>
        <v>750</v>
      </c>
      <c r="H520" s="47">
        <f t="shared" si="26"/>
        <v>52.500000000000007</v>
      </c>
    </row>
    <row r="521" spans="1:8" x14ac:dyDescent="0.3">
      <c r="A521" t="s">
        <v>240</v>
      </c>
      <c r="B521" s="11">
        <v>44486</v>
      </c>
      <c r="C521" t="s">
        <v>246</v>
      </c>
      <c r="D521" s="13">
        <v>8</v>
      </c>
      <c r="E521" t="s">
        <v>235</v>
      </c>
      <c r="F521" t="str">
        <f t="shared" si="24"/>
        <v>Tracy</v>
      </c>
      <c r="G521" s="47">
        <f t="shared" si="25"/>
        <v>864</v>
      </c>
      <c r="H521" s="47">
        <f t="shared" si="26"/>
        <v>60.480000000000004</v>
      </c>
    </row>
    <row r="522" spans="1:8" x14ac:dyDescent="0.3">
      <c r="A522" t="s">
        <v>242</v>
      </c>
      <c r="B522" s="11">
        <v>44486</v>
      </c>
      <c r="C522" t="s">
        <v>247</v>
      </c>
      <c r="D522" s="13">
        <v>1</v>
      </c>
      <c r="E522" t="s">
        <v>236</v>
      </c>
      <c r="F522" t="str">
        <f t="shared" si="24"/>
        <v>Shawn</v>
      </c>
      <c r="G522" s="47">
        <f t="shared" si="25"/>
        <v>75</v>
      </c>
      <c r="H522" s="47">
        <f t="shared" si="26"/>
        <v>5.2500000000000009</v>
      </c>
    </row>
    <row r="523" spans="1:8" x14ac:dyDescent="0.3">
      <c r="A523" t="s">
        <v>242</v>
      </c>
      <c r="B523" s="11">
        <v>44487</v>
      </c>
      <c r="C523" t="s">
        <v>245</v>
      </c>
      <c r="D523" s="49">
        <v>4</v>
      </c>
      <c r="E523" t="s">
        <v>235</v>
      </c>
      <c r="F523" t="str">
        <f t="shared" si="24"/>
        <v>Shawn</v>
      </c>
      <c r="G523" s="47">
        <f t="shared" si="25"/>
        <v>480</v>
      </c>
      <c r="H523" s="47">
        <f t="shared" si="26"/>
        <v>33.6</v>
      </c>
    </row>
    <row r="524" spans="1:8" x14ac:dyDescent="0.3">
      <c r="A524" t="s">
        <v>241</v>
      </c>
      <c r="B524" s="11">
        <v>44487</v>
      </c>
      <c r="C524" t="s">
        <v>246</v>
      </c>
      <c r="D524" s="49">
        <v>5</v>
      </c>
      <c r="E524" t="s">
        <v>238</v>
      </c>
      <c r="F524" t="str">
        <f t="shared" si="24"/>
        <v>Fred</v>
      </c>
      <c r="G524" s="47">
        <f t="shared" si="25"/>
        <v>420</v>
      </c>
      <c r="H524" s="47">
        <f t="shared" si="26"/>
        <v>29.400000000000002</v>
      </c>
    </row>
    <row r="525" spans="1:8" x14ac:dyDescent="0.3">
      <c r="A525" t="s">
        <v>242</v>
      </c>
      <c r="B525" s="11">
        <v>44489</v>
      </c>
      <c r="C525" t="s">
        <v>246</v>
      </c>
      <c r="D525" s="49">
        <v>10</v>
      </c>
      <c r="E525" t="s">
        <v>235</v>
      </c>
      <c r="F525" t="str">
        <f t="shared" si="24"/>
        <v>Shawn</v>
      </c>
      <c r="G525" s="47">
        <f t="shared" si="25"/>
        <v>1200</v>
      </c>
      <c r="H525" s="47">
        <f t="shared" si="26"/>
        <v>84.000000000000014</v>
      </c>
    </row>
    <row r="526" spans="1:8" x14ac:dyDescent="0.3">
      <c r="A526" t="s">
        <v>242</v>
      </c>
      <c r="B526" s="11">
        <v>44490</v>
      </c>
      <c r="C526" t="s">
        <v>246</v>
      </c>
      <c r="D526" s="13">
        <v>8</v>
      </c>
      <c r="E526" t="s">
        <v>236</v>
      </c>
      <c r="F526" t="str">
        <f t="shared" si="24"/>
        <v>Shawn</v>
      </c>
      <c r="G526" s="47">
        <f t="shared" si="25"/>
        <v>600</v>
      </c>
      <c r="H526" s="47">
        <f t="shared" si="26"/>
        <v>42.000000000000007</v>
      </c>
    </row>
    <row r="527" spans="1:8" x14ac:dyDescent="0.3">
      <c r="A527" t="s">
        <v>242</v>
      </c>
      <c r="B527" s="11">
        <v>44490</v>
      </c>
      <c r="C527" t="s">
        <v>248</v>
      </c>
      <c r="D527" s="49">
        <v>10</v>
      </c>
      <c r="E527" t="s">
        <v>236</v>
      </c>
      <c r="F527" t="str">
        <f t="shared" si="24"/>
        <v>Shawn</v>
      </c>
      <c r="G527" s="47">
        <f t="shared" si="25"/>
        <v>750</v>
      </c>
      <c r="H527" s="47">
        <f t="shared" si="26"/>
        <v>52.500000000000007</v>
      </c>
    </row>
    <row r="528" spans="1:8" x14ac:dyDescent="0.3">
      <c r="A528" t="s">
        <v>241</v>
      </c>
      <c r="B528" s="11">
        <v>44491</v>
      </c>
      <c r="C528" t="s">
        <v>247</v>
      </c>
      <c r="D528" s="49">
        <v>3</v>
      </c>
      <c r="E528" t="s">
        <v>236</v>
      </c>
      <c r="F528" t="str">
        <f t="shared" si="24"/>
        <v>Fred</v>
      </c>
      <c r="G528" s="47">
        <f t="shared" si="25"/>
        <v>270</v>
      </c>
      <c r="H528" s="47">
        <f t="shared" si="26"/>
        <v>18.900000000000002</v>
      </c>
    </row>
    <row r="529" spans="1:8" x14ac:dyDescent="0.3">
      <c r="A529" t="s">
        <v>243</v>
      </c>
      <c r="B529" s="11">
        <v>44491</v>
      </c>
      <c r="C529" t="s">
        <v>247</v>
      </c>
      <c r="D529" s="13">
        <v>8</v>
      </c>
      <c r="E529" t="s">
        <v>239</v>
      </c>
      <c r="F529" t="str">
        <f t="shared" si="24"/>
        <v>Tracy</v>
      </c>
      <c r="G529" s="47">
        <f t="shared" si="25"/>
        <v>792.00000000000011</v>
      </c>
      <c r="H529" s="47">
        <f t="shared" si="26"/>
        <v>55.440000000000012</v>
      </c>
    </row>
    <row r="530" spans="1:8" x14ac:dyDescent="0.3">
      <c r="A530" t="s">
        <v>243</v>
      </c>
      <c r="B530" s="11">
        <v>44492</v>
      </c>
      <c r="C530" t="s">
        <v>246</v>
      </c>
      <c r="D530" s="49">
        <v>3</v>
      </c>
      <c r="E530" t="s">
        <v>235</v>
      </c>
      <c r="F530" t="str">
        <f t="shared" si="24"/>
        <v>Tracy</v>
      </c>
      <c r="G530" s="47">
        <f t="shared" si="25"/>
        <v>396.00000000000006</v>
      </c>
      <c r="H530" s="47">
        <f t="shared" si="26"/>
        <v>27.720000000000006</v>
      </c>
    </row>
    <row r="531" spans="1:8" x14ac:dyDescent="0.3">
      <c r="A531" t="s">
        <v>251</v>
      </c>
      <c r="B531" s="11">
        <v>44493</v>
      </c>
      <c r="C531" t="s">
        <v>247</v>
      </c>
      <c r="D531" s="49">
        <v>7</v>
      </c>
      <c r="E531" t="s">
        <v>235</v>
      </c>
      <c r="F531" t="str">
        <f t="shared" si="24"/>
        <v>Fred</v>
      </c>
      <c r="G531" s="47">
        <f t="shared" si="25"/>
        <v>1008</v>
      </c>
      <c r="H531" s="47">
        <f t="shared" si="26"/>
        <v>70.56</v>
      </c>
    </row>
    <row r="532" spans="1:8" x14ac:dyDescent="0.3">
      <c r="A532" t="s">
        <v>242</v>
      </c>
      <c r="B532" s="11">
        <v>44493</v>
      </c>
      <c r="C532" t="s">
        <v>247</v>
      </c>
      <c r="D532" s="49">
        <v>8</v>
      </c>
      <c r="E532" t="s">
        <v>235</v>
      </c>
      <c r="F532" t="str">
        <f t="shared" si="24"/>
        <v>Shawn</v>
      </c>
      <c r="G532" s="47">
        <f t="shared" si="25"/>
        <v>960</v>
      </c>
      <c r="H532" s="47">
        <f t="shared" si="26"/>
        <v>67.2</v>
      </c>
    </row>
    <row r="533" spans="1:8" x14ac:dyDescent="0.3">
      <c r="A533" t="s">
        <v>240</v>
      </c>
      <c r="B533" s="11">
        <v>44493</v>
      </c>
      <c r="C533" t="s">
        <v>246</v>
      </c>
      <c r="D533" s="49">
        <v>2</v>
      </c>
      <c r="E533" t="s">
        <v>238</v>
      </c>
      <c r="F533" t="str">
        <f t="shared" si="24"/>
        <v>Tracy</v>
      </c>
      <c r="G533" s="47">
        <f t="shared" si="25"/>
        <v>126</v>
      </c>
      <c r="H533" s="47">
        <f t="shared" si="26"/>
        <v>8.82</v>
      </c>
    </row>
    <row r="534" spans="1:8" x14ac:dyDescent="0.3">
      <c r="A534" t="s">
        <v>242</v>
      </c>
      <c r="B534" s="11">
        <v>44493</v>
      </c>
      <c r="C534" t="s">
        <v>248</v>
      </c>
      <c r="D534" s="49">
        <v>4</v>
      </c>
      <c r="E534" t="s">
        <v>237</v>
      </c>
      <c r="F534" t="str">
        <f t="shared" si="24"/>
        <v>Shawn</v>
      </c>
      <c r="G534" s="47">
        <f t="shared" si="25"/>
        <v>340</v>
      </c>
      <c r="H534" s="47">
        <f t="shared" si="26"/>
        <v>23.8</v>
      </c>
    </row>
    <row r="535" spans="1:8" x14ac:dyDescent="0.3">
      <c r="A535" t="s">
        <v>242</v>
      </c>
      <c r="B535" s="11">
        <v>44494</v>
      </c>
      <c r="C535" t="s">
        <v>246</v>
      </c>
      <c r="D535" s="49">
        <v>2</v>
      </c>
      <c r="E535" t="s">
        <v>236</v>
      </c>
      <c r="F535" t="str">
        <f t="shared" si="24"/>
        <v>Shawn</v>
      </c>
      <c r="G535" s="47">
        <f t="shared" si="25"/>
        <v>150</v>
      </c>
      <c r="H535" s="47">
        <f t="shared" si="26"/>
        <v>10.500000000000002</v>
      </c>
    </row>
    <row r="536" spans="1:8" x14ac:dyDescent="0.3">
      <c r="A536" t="s">
        <v>242</v>
      </c>
      <c r="B536" s="11">
        <v>44494</v>
      </c>
      <c r="C536" t="s">
        <v>246</v>
      </c>
      <c r="D536" s="49">
        <v>4</v>
      </c>
      <c r="E536" t="s">
        <v>235</v>
      </c>
      <c r="F536" t="str">
        <f t="shared" si="24"/>
        <v>Shawn</v>
      </c>
      <c r="G536" s="47">
        <f t="shared" si="25"/>
        <v>480</v>
      </c>
      <c r="H536" s="47">
        <f t="shared" si="26"/>
        <v>33.6</v>
      </c>
    </row>
    <row r="537" spans="1:8" x14ac:dyDescent="0.3">
      <c r="A537" t="s">
        <v>242</v>
      </c>
      <c r="B537" s="11">
        <v>44495</v>
      </c>
      <c r="C537" t="s">
        <v>247</v>
      </c>
      <c r="D537" s="49">
        <v>4</v>
      </c>
      <c r="E537" t="s">
        <v>236</v>
      </c>
      <c r="F537" t="str">
        <f t="shared" si="24"/>
        <v>Shawn</v>
      </c>
      <c r="G537" s="47">
        <f t="shared" si="25"/>
        <v>300</v>
      </c>
      <c r="H537" s="47">
        <f t="shared" si="26"/>
        <v>21.000000000000004</v>
      </c>
    </row>
    <row r="538" spans="1:8" x14ac:dyDescent="0.3">
      <c r="A538" t="s">
        <v>242</v>
      </c>
      <c r="B538" s="11">
        <v>44495</v>
      </c>
      <c r="C538" t="s">
        <v>246</v>
      </c>
      <c r="D538" s="49">
        <v>6</v>
      </c>
      <c r="E538" t="s">
        <v>236</v>
      </c>
      <c r="F538" t="str">
        <f t="shared" si="24"/>
        <v>Shawn</v>
      </c>
      <c r="G538" s="47">
        <f t="shared" si="25"/>
        <v>450</v>
      </c>
      <c r="H538" s="47">
        <f t="shared" si="26"/>
        <v>31.500000000000004</v>
      </c>
    </row>
    <row r="539" spans="1:8" x14ac:dyDescent="0.3">
      <c r="A539" t="s">
        <v>242</v>
      </c>
      <c r="B539" s="11">
        <v>44495</v>
      </c>
      <c r="C539" t="s">
        <v>247</v>
      </c>
      <c r="D539" s="49">
        <v>2</v>
      </c>
      <c r="E539" t="s">
        <v>237</v>
      </c>
      <c r="F539" t="str">
        <f t="shared" si="24"/>
        <v>Shawn</v>
      </c>
      <c r="G539" s="47">
        <f t="shared" si="25"/>
        <v>170</v>
      </c>
      <c r="H539" s="47">
        <f t="shared" si="26"/>
        <v>11.9</v>
      </c>
    </row>
    <row r="540" spans="1:8" x14ac:dyDescent="0.3">
      <c r="A540" t="s">
        <v>242</v>
      </c>
      <c r="B540" s="11">
        <v>44496</v>
      </c>
      <c r="C540" t="s">
        <v>246</v>
      </c>
      <c r="D540" s="49">
        <v>9</v>
      </c>
      <c r="E540" t="s">
        <v>237</v>
      </c>
      <c r="F540" t="str">
        <f t="shared" si="24"/>
        <v>Shawn</v>
      </c>
      <c r="G540" s="47">
        <f t="shared" si="25"/>
        <v>765</v>
      </c>
      <c r="H540" s="47">
        <f t="shared" si="26"/>
        <v>53.550000000000004</v>
      </c>
    </row>
    <row r="541" spans="1:8" x14ac:dyDescent="0.3">
      <c r="A541" t="s">
        <v>241</v>
      </c>
      <c r="B541" s="11">
        <v>44498</v>
      </c>
      <c r="C541" t="s">
        <v>246</v>
      </c>
      <c r="D541" s="13">
        <v>5</v>
      </c>
      <c r="E541" t="s">
        <v>237</v>
      </c>
      <c r="F541" t="str">
        <f t="shared" si="24"/>
        <v>Fred</v>
      </c>
      <c r="G541" s="47">
        <f t="shared" si="25"/>
        <v>510</v>
      </c>
      <c r="H541" s="47">
        <f t="shared" si="26"/>
        <v>35.700000000000003</v>
      </c>
    </row>
    <row r="542" spans="1:8" x14ac:dyDescent="0.3">
      <c r="A542" t="s">
        <v>251</v>
      </c>
      <c r="B542" s="11">
        <v>44500</v>
      </c>
      <c r="C542" t="s">
        <v>245</v>
      </c>
      <c r="D542" s="49">
        <v>6</v>
      </c>
      <c r="E542" t="s">
        <v>236</v>
      </c>
      <c r="F542" t="str">
        <f t="shared" si="24"/>
        <v>Fred</v>
      </c>
      <c r="G542" s="47">
        <f t="shared" si="25"/>
        <v>540</v>
      </c>
      <c r="H542" s="47">
        <f t="shared" si="26"/>
        <v>37.800000000000004</v>
      </c>
    </row>
    <row r="543" spans="1:8" x14ac:dyDescent="0.3">
      <c r="A543" t="s">
        <v>242</v>
      </c>
      <c r="B543" s="11">
        <v>44501</v>
      </c>
      <c r="C543" t="s">
        <v>247</v>
      </c>
      <c r="D543" s="49">
        <v>3</v>
      </c>
      <c r="E543" t="s">
        <v>235</v>
      </c>
      <c r="F543" t="str">
        <f t="shared" si="24"/>
        <v>Shawn</v>
      </c>
      <c r="G543" s="47">
        <f t="shared" si="25"/>
        <v>360</v>
      </c>
      <c r="H543" s="47">
        <f t="shared" si="26"/>
        <v>25.200000000000003</v>
      </c>
    </row>
    <row r="544" spans="1:8" x14ac:dyDescent="0.3">
      <c r="A544" t="s">
        <v>242</v>
      </c>
      <c r="B544" s="11">
        <v>44501</v>
      </c>
      <c r="C544" t="s">
        <v>246</v>
      </c>
      <c r="D544" s="13">
        <v>10</v>
      </c>
      <c r="E544" t="s">
        <v>235</v>
      </c>
      <c r="F544" t="str">
        <f t="shared" si="24"/>
        <v>Shawn</v>
      </c>
      <c r="G544" s="47">
        <f t="shared" si="25"/>
        <v>1200</v>
      </c>
      <c r="H544" s="47">
        <f t="shared" si="26"/>
        <v>84.000000000000014</v>
      </c>
    </row>
    <row r="545" spans="1:8" x14ac:dyDescent="0.3">
      <c r="A545" t="s">
        <v>251</v>
      </c>
      <c r="B545" s="11">
        <v>44501</v>
      </c>
      <c r="C545" t="s">
        <v>247</v>
      </c>
      <c r="D545" s="49">
        <v>9</v>
      </c>
      <c r="E545" t="s">
        <v>238</v>
      </c>
      <c r="F545" t="str">
        <f t="shared" si="24"/>
        <v>Fred</v>
      </c>
      <c r="G545" s="47">
        <f t="shared" si="25"/>
        <v>756</v>
      </c>
      <c r="H545" s="47">
        <f t="shared" si="26"/>
        <v>52.92</v>
      </c>
    </row>
    <row r="546" spans="1:8" x14ac:dyDescent="0.3">
      <c r="A546" t="s">
        <v>251</v>
      </c>
      <c r="B546" s="11">
        <v>44501</v>
      </c>
      <c r="C546" t="s">
        <v>247</v>
      </c>
      <c r="D546" s="49">
        <v>9</v>
      </c>
      <c r="E546" t="s">
        <v>236</v>
      </c>
      <c r="F546" t="str">
        <f t="shared" si="24"/>
        <v>Fred</v>
      </c>
      <c r="G546" s="47">
        <f t="shared" si="25"/>
        <v>810</v>
      </c>
      <c r="H546" s="47">
        <f t="shared" si="26"/>
        <v>56.7</v>
      </c>
    </row>
    <row r="547" spans="1:8" x14ac:dyDescent="0.3">
      <c r="A547" t="s">
        <v>240</v>
      </c>
      <c r="B547" s="11">
        <v>44501</v>
      </c>
      <c r="C547" t="s">
        <v>246</v>
      </c>
      <c r="D547" s="49">
        <v>10</v>
      </c>
      <c r="E547" t="s">
        <v>239</v>
      </c>
      <c r="F547" t="str">
        <f t="shared" si="24"/>
        <v>Tracy</v>
      </c>
      <c r="G547" s="47">
        <f t="shared" si="25"/>
        <v>810</v>
      </c>
      <c r="H547" s="47">
        <f t="shared" si="26"/>
        <v>56.7</v>
      </c>
    </row>
    <row r="548" spans="1:8" x14ac:dyDescent="0.3">
      <c r="A548" t="s">
        <v>242</v>
      </c>
      <c r="B548" s="11">
        <v>44502</v>
      </c>
      <c r="C548" t="s">
        <v>245</v>
      </c>
      <c r="D548" s="13">
        <v>2</v>
      </c>
      <c r="E548" t="s">
        <v>238</v>
      </c>
      <c r="F548" t="str">
        <f t="shared" si="24"/>
        <v>Shawn</v>
      </c>
      <c r="G548" s="47">
        <f t="shared" si="25"/>
        <v>140</v>
      </c>
      <c r="H548" s="47">
        <f t="shared" si="26"/>
        <v>9.8000000000000007</v>
      </c>
    </row>
    <row r="549" spans="1:8" x14ac:dyDescent="0.3">
      <c r="A549" t="s">
        <v>243</v>
      </c>
      <c r="B549" s="11">
        <v>44503</v>
      </c>
      <c r="C549" t="s">
        <v>246</v>
      </c>
      <c r="D549" s="49">
        <v>4</v>
      </c>
      <c r="E549" t="s">
        <v>239</v>
      </c>
      <c r="F549" t="str">
        <f t="shared" si="24"/>
        <v>Tracy</v>
      </c>
      <c r="G549" s="47">
        <f t="shared" si="25"/>
        <v>396.00000000000006</v>
      </c>
      <c r="H549" s="47">
        <f t="shared" si="26"/>
        <v>27.720000000000006</v>
      </c>
    </row>
    <row r="550" spans="1:8" x14ac:dyDescent="0.3">
      <c r="A550" t="s">
        <v>251</v>
      </c>
      <c r="B550" s="11">
        <v>44504</v>
      </c>
      <c r="C550" t="s">
        <v>245</v>
      </c>
      <c r="D550" s="49">
        <v>6</v>
      </c>
      <c r="E550" t="s">
        <v>237</v>
      </c>
      <c r="F550" t="str">
        <f t="shared" si="24"/>
        <v>Fred</v>
      </c>
      <c r="G550" s="47">
        <f t="shared" si="25"/>
        <v>612</v>
      </c>
      <c r="H550" s="47">
        <f t="shared" si="26"/>
        <v>42.84</v>
      </c>
    </row>
    <row r="551" spans="1:8" x14ac:dyDescent="0.3">
      <c r="A551" t="s">
        <v>242</v>
      </c>
      <c r="B551" s="11">
        <v>44504</v>
      </c>
      <c r="C551" t="s">
        <v>247</v>
      </c>
      <c r="D551" s="49">
        <v>8</v>
      </c>
      <c r="E551" t="s">
        <v>235</v>
      </c>
      <c r="F551" t="str">
        <f t="shared" si="24"/>
        <v>Shawn</v>
      </c>
      <c r="G551" s="47">
        <f t="shared" si="25"/>
        <v>960</v>
      </c>
      <c r="H551" s="47">
        <f t="shared" si="26"/>
        <v>67.2</v>
      </c>
    </row>
    <row r="552" spans="1:8" x14ac:dyDescent="0.3">
      <c r="A552" t="s">
        <v>242</v>
      </c>
      <c r="B552" s="11">
        <v>44505</v>
      </c>
      <c r="C552" t="s">
        <v>247</v>
      </c>
      <c r="D552" s="49">
        <v>5</v>
      </c>
      <c r="E552" t="s">
        <v>238</v>
      </c>
      <c r="F552" t="str">
        <f t="shared" si="24"/>
        <v>Shawn</v>
      </c>
      <c r="G552" s="47">
        <f t="shared" si="25"/>
        <v>350</v>
      </c>
      <c r="H552" s="47">
        <f t="shared" si="26"/>
        <v>24.500000000000004</v>
      </c>
    </row>
    <row r="553" spans="1:8" x14ac:dyDescent="0.3">
      <c r="A553" t="s">
        <v>243</v>
      </c>
      <c r="B553" s="11">
        <v>44506</v>
      </c>
      <c r="C553" t="s">
        <v>246</v>
      </c>
      <c r="D553" s="49">
        <v>5</v>
      </c>
      <c r="E553" t="s">
        <v>235</v>
      </c>
      <c r="F553" t="str">
        <f t="shared" si="24"/>
        <v>Tracy</v>
      </c>
      <c r="G553" s="47">
        <f t="shared" si="25"/>
        <v>660</v>
      </c>
      <c r="H553" s="47">
        <f t="shared" si="26"/>
        <v>46.2</v>
      </c>
    </row>
    <row r="554" spans="1:8" x14ac:dyDescent="0.3">
      <c r="A554" t="s">
        <v>242</v>
      </c>
      <c r="B554" s="11">
        <v>44508</v>
      </c>
      <c r="C554" t="s">
        <v>246</v>
      </c>
      <c r="D554" s="49">
        <v>4</v>
      </c>
      <c r="E554" t="s">
        <v>237</v>
      </c>
      <c r="F554" t="str">
        <f t="shared" si="24"/>
        <v>Shawn</v>
      </c>
      <c r="G554" s="47">
        <f t="shared" si="25"/>
        <v>340</v>
      </c>
      <c r="H554" s="47">
        <f t="shared" si="26"/>
        <v>23.8</v>
      </c>
    </row>
    <row r="555" spans="1:8" x14ac:dyDescent="0.3">
      <c r="A555" t="s">
        <v>242</v>
      </c>
      <c r="B555" s="11">
        <v>44510</v>
      </c>
      <c r="C555" t="s">
        <v>246</v>
      </c>
      <c r="D555" s="49">
        <v>10</v>
      </c>
      <c r="E555" t="s">
        <v>237</v>
      </c>
      <c r="F555" t="str">
        <f t="shared" si="24"/>
        <v>Shawn</v>
      </c>
      <c r="G555" s="47">
        <f t="shared" si="25"/>
        <v>850</v>
      </c>
      <c r="H555" s="47">
        <f t="shared" si="26"/>
        <v>59.500000000000007</v>
      </c>
    </row>
    <row r="556" spans="1:8" x14ac:dyDescent="0.3">
      <c r="A556" t="s">
        <v>240</v>
      </c>
      <c r="B556" s="11">
        <v>44511</v>
      </c>
      <c r="C556" t="s">
        <v>246</v>
      </c>
      <c r="D556" s="49">
        <v>5</v>
      </c>
      <c r="E556" t="s">
        <v>236</v>
      </c>
      <c r="F556" t="str">
        <f t="shared" si="24"/>
        <v>Tracy</v>
      </c>
      <c r="G556" s="47">
        <f t="shared" si="25"/>
        <v>337.5</v>
      </c>
      <c r="H556" s="47">
        <f t="shared" si="26"/>
        <v>23.625000000000004</v>
      </c>
    </row>
    <row r="557" spans="1:8" x14ac:dyDescent="0.3">
      <c r="A557" t="s">
        <v>242</v>
      </c>
      <c r="B557" s="11">
        <v>44511</v>
      </c>
      <c r="C557" t="s">
        <v>246</v>
      </c>
      <c r="D557" s="13">
        <v>3</v>
      </c>
      <c r="E557" t="s">
        <v>236</v>
      </c>
      <c r="F557" t="str">
        <f t="shared" si="24"/>
        <v>Shawn</v>
      </c>
      <c r="G557" s="47">
        <f t="shared" si="25"/>
        <v>225</v>
      </c>
      <c r="H557" s="47">
        <f t="shared" si="26"/>
        <v>15.750000000000002</v>
      </c>
    </row>
    <row r="558" spans="1:8" x14ac:dyDescent="0.3">
      <c r="A558" t="s">
        <v>251</v>
      </c>
      <c r="B558" s="11">
        <v>44512</v>
      </c>
      <c r="C558" t="s">
        <v>246</v>
      </c>
      <c r="D558" s="49">
        <v>8</v>
      </c>
      <c r="E558" t="s">
        <v>236</v>
      </c>
      <c r="F558" t="str">
        <f t="shared" si="24"/>
        <v>Fred</v>
      </c>
      <c r="G558" s="47">
        <f t="shared" si="25"/>
        <v>720</v>
      </c>
      <c r="H558" s="47">
        <f t="shared" si="26"/>
        <v>50.400000000000006</v>
      </c>
    </row>
    <row r="559" spans="1:8" x14ac:dyDescent="0.3">
      <c r="A559" t="s">
        <v>241</v>
      </c>
      <c r="B559" s="11">
        <v>44513</v>
      </c>
      <c r="C559" t="s">
        <v>247</v>
      </c>
      <c r="D559" s="49">
        <v>8</v>
      </c>
      <c r="E559" t="s">
        <v>239</v>
      </c>
      <c r="F559" t="str">
        <f t="shared" si="24"/>
        <v>Fred</v>
      </c>
      <c r="G559" s="47">
        <f t="shared" si="25"/>
        <v>864</v>
      </c>
      <c r="H559" s="47">
        <f t="shared" si="26"/>
        <v>60.480000000000004</v>
      </c>
    </row>
    <row r="560" spans="1:8" x14ac:dyDescent="0.3">
      <c r="A560" t="s">
        <v>242</v>
      </c>
      <c r="B560" s="11">
        <v>44513</v>
      </c>
      <c r="C560" t="s">
        <v>245</v>
      </c>
      <c r="D560" s="49">
        <v>6</v>
      </c>
      <c r="E560" t="s">
        <v>236</v>
      </c>
      <c r="F560" t="str">
        <f t="shared" si="24"/>
        <v>Shawn</v>
      </c>
      <c r="G560" s="47">
        <f t="shared" si="25"/>
        <v>450</v>
      </c>
      <c r="H560" s="47">
        <f t="shared" si="26"/>
        <v>31.500000000000004</v>
      </c>
    </row>
    <row r="561" spans="1:8" x14ac:dyDescent="0.3">
      <c r="A561" t="s">
        <v>243</v>
      </c>
      <c r="B561" s="11">
        <v>44513</v>
      </c>
      <c r="C561" t="s">
        <v>246</v>
      </c>
      <c r="D561" s="49">
        <v>3</v>
      </c>
      <c r="E561" t="s">
        <v>235</v>
      </c>
      <c r="F561" t="str">
        <f t="shared" si="24"/>
        <v>Tracy</v>
      </c>
      <c r="G561" s="47">
        <f t="shared" si="25"/>
        <v>396.00000000000006</v>
      </c>
      <c r="H561" s="47">
        <f t="shared" si="26"/>
        <v>27.720000000000006</v>
      </c>
    </row>
    <row r="562" spans="1:8" x14ac:dyDescent="0.3">
      <c r="A562" t="s">
        <v>242</v>
      </c>
      <c r="B562" s="11">
        <v>44514</v>
      </c>
      <c r="C562" t="s">
        <v>246</v>
      </c>
      <c r="D562" s="13">
        <v>1</v>
      </c>
      <c r="E562" t="s">
        <v>237</v>
      </c>
      <c r="F562" t="str">
        <f t="shared" si="24"/>
        <v>Shawn</v>
      </c>
      <c r="G562" s="47">
        <f t="shared" si="25"/>
        <v>85</v>
      </c>
      <c r="H562" s="47">
        <f t="shared" si="26"/>
        <v>5.95</v>
      </c>
    </row>
    <row r="563" spans="1:8" x14ac:dyDescent="0.3">
      <c r="A563" t="s">
        <v>242</v>
      </c>
      <c r="B563" s="11">
        <v>44514</v>
      </c>
      <c r="C563" t="s">
        <v>247</v>
      </c>
      <c r="D563" s="49">
        <v>6</v>
      </c>
      <c r="E563" t="s">
        <v>238</v>
      </c>
      <c r="F563" t="str">
        <f t="shared" si="24"/>
        <v>Shawn</v>
      </c>
      <c r="G563" s="47">
        <f t="shared" si="25"/>
        <v>420</v>
      </c>
      <c r="H563" s="47">
        <f t="shared" si="26"/>
        <v>29.400000000000002</v>
      </c>
    </row>
    <row r="564" spans="1:8" x14ac:dyDescent="0.3">
      <c r="A564" t="s">
        <v>241</v>
      </c>
      <c r="B564" s="11">
        <v>44514</v>
      </c>
      <c r="C564" t="s">
        <v>248</v>
      </c>
      <c r="D564" s="49">
        <v>9</v>
      </c>
      <c r="E564" t="s">
        <v>235</v>
      </c>
      <c r="F564" t="str">
        <f t="shared" si="24"/>
        <v>Fred</v>
      </c>
      <c r="G564" s="47">
        <f t="shared" si="25"/>
        <v>1296</v>
      </c>
      <c r="H564" s="47">
        <f t="shared" si="26"/>
        <v>90.720000000000013</v>
      </c>
    </row>
    <row r="565" spans="1:8" x14ac:dyDescent="0.3">
      <c r="A565" t="s">
        <v>242</v>
      </c>
      <c r="B565" s="11">
        <v>44514</v>
      </c>
      <c r="C565" t="s">
        <v>246</v>
      </c>
      <c r="D565" s="49">
        <v>10</v>
      </c>
      <c r="E565" t="s">
        <v>236</v>
      </c>
      <c r="F565" t="str">
        <f t="shared" si="24"/>
        <v>Shawn</v>
      </c>
      <c r="G565" s="47">
        <f t="shared" si="25"/>
        <v>750</v>
      </c>
      <c r="H565" s="47">
        <f t="shared" si="26"/>
        <v>52.500000000000007</v>
      </c>
    </row>
    <row r="566" spans="1:8" x14ac:dyDescent="0.3">
      <c r="A566" t="s">
        <v>241</v>
      </c>
      <c r="B566" s="11">
        <v>44515</v>
      </c>
      <c r="C566" t="s">
        <v>246</v>
      </c>
      <c r="D566" s="49">
        <v>3</v>
      </c>
      <c r="E566" t="s">
        <v>238</v>
      </c>
      <c r="F566" t="str">
        <f t="shared" si="24"/>
        <v>Fred</v>
      </c>
      <c r="G566" s="47">
        <f t="shared" si="25"/>
        <v>252</v>
      </c>
      <c r="H566" s="47">
        <f t="shared" si="26"/>
        <v>17.64</v>
      </c>
    </row>
    <row r="567" spans="1:8" x14ac:dyDescent="0.3">
      <c r="A567" t="s">
        <v>251</v>
      </c>
      <c r="B567" s="11">
        <v>44515</v>
      </c>
      <c r="C567" t="s">
        <v>247</v>
      </c>
      <c r="D567" s="49">
        <v>5</v>
      </c>
      <c r="E567" t="s">
        <v>236</v>
      </c>
      <c r="F567" t="str">
        <f t="shared" si="24"/>
        <v>Fred</v>
      </c>
      <c r="G567" s="47">
        <f t="shared" si="25"/>
        <v>450</v>
      </c>
      <c r="H567" s="47">
        <f t="shared" si="26"/>
        <v>31.500000000000004</v>
      </c>
    </row>
    <row r="568" spans="1:8" x14ac:dyDescent="0.3">
      <c r="A568" t="s">
        <v>241</v>
      </c>
      <c r="B568" s="11">
        <v>44515</v>
      </c>
      <c r="C568" t="s">
        <v>247</v>
      </c>
      <c r="D568" s="49">
        <v>4</v>
      </c>
      <c r="E568" t="s">
        <v>236</v>
      </c>
      <c r="F568" t="str">
        <f t="shared" si="24"/>
        <v>Fred</v>
      </c>
      <c r="G568" s="47">
        <f t="shared" si="25"/>
        <v>360</v>
      </c>
      <c r="H568" s="47">
        <f t="shared" si="26"/>
        <v>25.200000000000003</v>
      </c>
    </row>
    <row r="569" spans="1:8" x14ac:dyDescent="0.3">
      <c r="A569" t="s">
        <v>251</v>
      </c>
      <c r="B569" s="11">
        <v>44515</v>
      </c>
      <c r="C569" t="s">
        <v>247</v>
      </c>
      <c r="D569" s="49">
        <v>1</v>
      </c>
      <c r="E569" t="s">
        <v>235</v>
      </c>
      <c r="F569" t="str">
        <f t="shared" si="24"/>
        <v>Fred</v>
      </c>
      <c r="G569" s="47">
        <f t="shared" si="25"/>
        <v>144</v>
      </c>
      <c r="H569" s="47">
        <f t="shared" si="26"/>
        <v>10.080000000000002</v>
      </c>
    </row>
    <row r="570" spans="1:8" x14ac:dyDescent="0.3">
      <c r="A570" t="s">
        <v>242</v>
      </c>
      <c r="B570" s="11">
        <v>44515</v>
      </c>
      <c r="C570" t="s">
        <v>247</v>
      </c>
      <c r="D570" s="49">
        <v>3</v>
      </c>
      <c r="E570" t="s">
        <v>236</v>
      </c>
      <c r="F570" t="str">
        <f t="shared" si="24"/>
        <v>Shawn</v>
      </c>
      <c r="G570" s="47">
        <f t="shared" si="25"/>
        <v>225</v>
      </c>
      <c r="H570" s="47">
        <f t="shared" si="26"/>
        <v>15.750000000000002</v>
      </c>
    </row>
    <row r="571" spans="1:8" x14ac:dyDescent="0.3">
      <c r="A571" t="s">
        <v>242</v>
      </c>
      <c r="B571" s="11">
        <v>44516</v>
      </c>
      <c r="C571" t="s">
        <v>247</v>
      </c>
      <c r="D571" s="49">
        <v>5</v>
      </c>
      <c r="E571" t="s">
        <v>235</v>
      </c>
      <c r="F571" t="str">
        <f t="shared" si="24"/>
        <v>Shawn</v>
      </c>
      <c r="G571" s="47">
        <f t="shared" si="25"/>
        <v>600</v>
      </c>
      <c r="H571" s="47">
        <f t="shared" si="26"/>
        <v>42.000000000000007</v>
      </c>
    </row>
    <row r="572" spans="1:8" x14ac:dyDescent="0.3">
      <c r="A572" t="s">
        <v>251</v>
      </c>
      <c r="B572" s="11">
        <v>44517</v>
      </c>
      <c r="C572" t="s">
        <v>247</v>
      </c>
      <c r="D572" s="13">
        <v>1</v>
      </c>
      <c r="E572" t="s">
        <v>238</v>
      </c>
      <c r="F572" t="str">
        <f t="shared" si="24"/>
        <v>Fred</v>
      </c>
      <c r="G572" s="47">
        <f t="shared" si="25"/>
        <v>84</v>
      </c>
      <c r="H572" s="47">
        <f t="shared" si="26"/>
        <v>5.8800000000000008</v>
      </c>
    </row>
    <row r="573" spans="1:8" x14ac:dyDescent="0.3">
      <c r="A573" t="s">
        <v>242</v>
      </c>
      <c r="B573" s="11">
        <v>44517</v>
      </c>
      <c r="C573" t="s">
        <v>247</v>
      </c>
      <c r="D573" s="49">
        <v>5</v>
      </c>
      <c r="E573" t="s">
        <v>235</v>
      </c>
      <c r="F573" t="str">
        <f t="shared" si="24"/>
        <v>Shawn</v>
      </c>
      <c r="G573" s="47">
        <f t="shared" si="25"/>
        <v>600</v>
      </c>
      <c r="H573" s="47">
        <f t="shared" si="26"/>
        <v>42.000000000000007</v>
      </c>
    </row>
    <row r="574" spans="1:8" x14ac:dyDescent="0.3">
      <c r="A574" t="s">
        <v>242</v>
      </c>
      <c r="B574" s="11">
        <v>44518</v>
      </c>
      <c r="C574" t="s">
        <v>247</v>
      </c>
      <c r="D574" s="49">
        <v>3</v>
      </c>
      <c r="E574" t="s">
        <v>235</v>
      </c>
      <c r="F574" t="str">
        <f t="shared" si="24"/>
        <v>Shawn</v>
      </c>
      <c r="G574" s="47">
        <f t="shared" si="25"/>
        <v>360</v>
      </c>
      <c r="H574" s="47">
        <f t="shared" si="26"/>
        <v>25.200000000000003</v>
      </c>
    </row>
    <row r="575" spans="1:8" x14ac:dyDescent="0.3">
      <c r="A575" t="s">
        <v>242</v>
      </c>
      <c r="B575" s="11">
        <v>44519</v>
      </c>
      <c r="C575" t="s">
        <v>246</v>
      </c>
      <c r="D575" s="49">
        <v>3</v>
      </c>
      <c r="E575" t="s">
        <v>236</v>
      </c>
      <c r="F575" t="str">
        <f t="shared" si="24"/>
        <v>Shawn</v>
      </c>
      <c r="G575" s="47">
        <f t="shared" si="25"/>
        <v>225</v>
      </c>
      <c r="H575" s="47">
        <f t="shared" si="26"/>
        <v>15.750000000000002</v>
      </c>
    </row>
    <row r="576" spans="1:8" x14ac:dyDescent="0.3">
      <c r="A576" t="s">
        <v>251</v>
      </c>
      <c r="B576" s="11">
        <v>44519</v>
      </c>
      <c r="C576" t="s">
        <v>245</v>
      </c>
      <c r="D576" s="13">
        <v>2</v>
      </c>
      <c r="E576" t="s">
        <v>237</v>
      </c>
      <c r="F576" t="str">
        <f t="shared" si="24"/>
        <v>Fred</v>
      </c>
      <c r="G576" s="47">
        <f t="shared" si="25"/>
        <v>204</v>
      </c>
      <c r="H576" s="47">
        <f t="shared" si="26"/>
        <v>14.280000000000001</v>
      </c>
    </row>
    <row r="577" spans="1:8" x14ac:dyDescent="0.3">
      <c r="A577" t="s">
        <v>243</v>
      </c>
      <c r="B577" s="11">
        <v>44520</v>
      </c>
      <c r="C577" t="s">
        <v>246</v>
      </c>
      <c r="D577" s="49">
        <v>4</v>
      </c>
      <c r="E577" t="s">
        <v>236</v>
      </c>
      <c r="F577" t="str">
        <f t="shared" si="24"/>
        <v>Tracy</v>
      </c>
      <c r="G577" s="47">
        <f t="shared" si="25"/>
        <v>330</v>
      </c>
      <c r="H577" s="47">
        <f t="shared" si="26"/>
        <v>23.1</v>
      </c>
    </row>
    <row r="578" spans="1:8" x14ac:dyDescent="0.3">
      <c r="A578" t="s">
        <v>240</v>
      </c>
      <c r="B578" s="11">
        <v>44520</v>
      </c>
      <c r="C578" t="s">
        <v>246</v>
      </c>
      <c r="D578" s="49">
        <v>3</v>
      </c>
      <c r="E578" t="s">
        <v>237</v>
      </c>
      <c r="F578" t="str">
        <f t="shared" ref="F578:F641" si="27">VLOOKUP(A578,tblProjectInfo,2,FALSE)</f>
        <v>Tracy</v>
      </c>
      <c r="G578" s="47">
        <f t="shared" ref="G578:G641" si="28">D578*VLOOKUP(E578,tblTypeInfo,2,FALSE)*VLOOKUP(A578,tblProjectInfo,3,FALSE)</f>
        <v>229.5</v>
      </c>
      <c r="H578" s="47">
        <f t="shared" ref="H578:H641" si="29">0.07*G578</f>
        <v>16.065000000000001</v>
      </c>
    </row>
    <row r="579" spans="1:8" x14ac:dyDescent="0.3">
      <c r="A579" t="s">
        <v>242</v>
      </c>
      <c r="B579" s="11">
        <v>44520</v>
      </c>
      <c r="C579" t="s">
        <v>245</v>
      </c>
      <c r="D579" s="13">
        <v>5</v>
      </c>
      <c r="E579" t="s">
        <v>235</v>
      </c>
      <c r="F579" t="str">
        <f t="shared" si="27"/>
        <v>Shawn</v>
      </c>
      <c r="G579" s="47">
        <f t="shared" si="28"/>
        <v>600</v>
      </c>
      <c r="H579" s="47">
        <f t="shared" si="29"/>
        <v>42.000000000000007</v>
      </c>
    </row>
    <row r="580" spans="1:8" x14ac:dyDescent="0.3">
      <c r="A580" t="s">
        <v>241</v>
      </c>
      <c r="B580" s="11">
        <v>44520</v>
      </c>
      <c r="C580" t="s">
        <v>248</v>
      </c>
      <c r="D580" s="49">
        <v>7</v>
      </c>
      <c r="E580" t="s">
        <v>237</v>
      </c>
      <c r="F580" t="str">
        <f t="shared" si="27"/>
        <v>Fred</v>
      </c>
      <c r="G580" s="47">
        <f t="shared" si="28"/>
        <v>714</v>
      </c>
      <c r="H580" s="47">
        <f t="shared" si="29"/>
        <v>49.980000000000004</v>
      </c>
    </row>
    <row r="581" spans="1:8" x14ac:dyDescent="0.3">
      <c r="A581" t="s">
        <v>242</v>
      </c>
      <c r="B581" s="11">
        <v>44520</v>
      </c>
      <c r="C581" t="s">
        <v>247</v>
      </c>
      <c r="D581" s="13">
        <v>9</v>
      </c>
      <c r="E581" t="s">
        <v>238</v>
      </c>
      <c r="F581" t="str">
        <f t="shared" si="27"/>
        <v>Shawn</v>
      </c>
      <c r="G581" s="47">
        <f t="shared" si="28"/>
        <v>630</v>
      </c>
      <c r="H581" s="47">
        <f t="shared" si="29"/>
        <v>44.1</v>
      </c>
    </row>
    <row r="582" spans="1:8" x14ac:dyDescent="0.3">
      <c r="A582" t="s">
        <v>242</v>
      </c>
      <c r="B582" s="11">
        <v>44521</v>
      </c>
      <c r="C582" t="s">
        <v>247</v>
      </c>
      <c r="D582" s="49">
        <v>10</v>
      </c>
      <c r="E582" t="s">
        <v>238</v>
      </c>
      <c r="F582" t="str">
        <f t="shared" si="27"/>
        <v>Shawn</v>
      </c>
      <c r="G582" s="47">
        <f t="shared" si="28"/>
        <v>700</v>
      </c>
      <c r="H582" s="47">
        <f t="shared" si="29"/>
        <v>49.000000000000007</v>
      </c>
    </row>
    <row r="583" spans="1:8" x14ac:dyDescent="0.3">
      <c r="A583" t="s">
        <v>240</v>
      </c>
      <c r="B583" s="11">
        <v>44521</v>
      </c>
      <c r="C583" t="s">
        <v>246</v>
      </c>
      <c r="D583" s="49">
        <v>8</v>
      </c>
      <c r="E583" t="s">
        <v>236</v>
      </c>
      <c r="F583" t="str">
        <f t="shared" si="27"/>
        <v>Tracy</v>
      </c>
      <c r="G583" s="47">
        <f t="shared" si="28"/>
        <v>540</v>
      </c>
      <c r="H583" s="47">
        <f t="shared" si="29"/>
        <v>37.800000000000004</v>
      </c>
    </row>
    <row r="584" spans="1:8" x14ac:dyDescent="0.3">
      <c r="A584" t="s">
        <v>242</v>
      </c>
      <c r="B584" s="11">
        <v>44522</v>
      </c>
      <c r="C584" t="s">
        <v>247</v>
      </c>
      <c r="D584" s="49">
        <v>2</v>
      </c>
      <c r="E584" t="s">
        <v>239</v>
      </c>
      <c r="F584" t="str">
        <f t="shared" si="27"/>
        <v>Shawn</v>
      </c>
      <c r="G584" s="47">
        <f t="shared" si="28"/>
        <v>180</v>
      </c>
      <c r="H584" s="47">
        <f t="shared" si="29"/>
        <v>12.600000000000001</v>
      </c>
    </row>
    <row r="585" spans="1:8" x14ac:dyDescent="0.3">
      <c r="A585" t="s">
        <v>242</v>
      </c>
      <c r="B585" s="11">
        <v>44522</v>
      </c>
      <c r="C585" t="s">
        <v>247</v>
      </c>
      <c r="D585" s="49">
        <v>7</v>
      </c>
      <c r="E585" t="s">
        <v>236</v>
      </c>
      <c r="F585" t="str">
        <f t="shared" si="27"/>
        <v>Shawn</v>
      </c>
      <c r="G585" s="47">
        <f t="shared" si="28"/>
        <v>525</v>
      </c>
      <c r="H585" s="47">
        <f t="shared" si="29"/>
        <v>36.75</v>
      </c>
    </row>
    <row r="586" spans="1:8" x14ac:dyDescent="0.3">
      <c r="A586" t="s">
        <v>240</v>
      </c>
      <c r="B586" s="11">
        <v>44522</v>
      </c>
      <c r="C586" t="s">
        <v>246</v>
      </c>
      <c r="D586" s="49">
        <v>3</v>
      </c>
      <c r="E586" t="s">
        <v>236</v>
      </c>
      <c r="F586" t="str">
        <f t="shared" si="27"/>
        <v>Tracy</v>
      </c>
      <c r="G586" s="47">
        <f t="shared" si="28"/>
        <v>202.5</v>
      </c>
      <c r="H586" s="47">
        <f t="shared" si="29"/>
        <v>14.175000000000001</v>
      </c>
    </row>
    <row r="587" spans="1:8" x14ac:dyDescent="0.3">
      <c r="A587" t="s">
        <v>251</v>
      </c>
      <c r="B587" s="11">
        <v>44523</v>
      </c>
      <c r="C587" t="s">
        <v>247</v>
      </c>
      <c r="D587" s="49">
        <v>8</v>
      </c>
      <c r="E587" t="s">
        <v>235</v>
      </c>
      <c r="F587" t="str">
        <f t="shared" si="27"/>
        <v>Fred</v>
      </c>
      <c r="G587" s="47">
        <f t="shared" si="28"/>
        <v>1152</v>
      </c>
      <c r="H587" s="47">
        <f t="shared" si="29"/>
        <v>80.640000000000015</v>
      </c>
    </row>
    <row r="588" spans="1:8" x14ac:dyDescent="0.3">
      <c r="A588" t="s">
        <v>242</v>
      </c>
      <c r="B588" s="11">
        <v>44523</v>
      </c>
      <c r="C588" t="s">
        <v>246</v>
      </c>
      <c r="D588" s="49">
        <v>6</v>
      </c>
      <c r="E588" t="s">
        <v>236</v>
      </c>
      <c r="F588" t="str">
        <f t="shared" si="27"/>
        <v>Shawn</v>
      </c>
      <c r="G588" s="47">
        <f t="shared" si="28"/>
        <v>450</v>
      </c>
      <c r="H588" s="47">
        <f t="shared" si="29"/>
        <v>31.500000000000004</v>
      </c>
    </row>
    <row r="589" spans="1:8" x14ac:dyDescent="0.3">
      <c r="A589" t="s">
        <v>242</v>
      </c>
      <c r="B589" s="11">
        <v>44523</v>
      </c>
      <c r="C589" t="s">
        <v>247</v>
      </c>
      <c r="D589" s="49">
        <v>4</v>
      </c>
      <c r="E589" t="s">
        <v>237</v>
      </c>
      <c r="F589" t="str">
        <f t="shared" si="27"/>
        <v>Shawn</v>
      </c>
      <c r="G589" s="47">
        <f t="shared" si="28"/>
        <v>340</v>
      </c>
      <c r="H589" s="47">
        <f t="shared" si="29"/>
        <v>23.8</v>
      </c>
    </row>
    <row r="590" spans="1:8" x14ac:dyDescent="0.3">
      <c r="A590" t="s">
        <v>243</v>
      </c>
      <c r="B590" s="11">
        <v>44524</v>
      </c>
      <c r="C590" t="s">
        <v>246</v>
      </c>
      <c r="D590" s="49">
        <v>6</v>
      </c>
      <c r="E590" t="s">
        <v>235</v>
      </c>
      <c r="F590" t="str">
        <f t="shared" si="27"/>
        <v>Tracy</v>
      </c>
      <c r="G590" s="47">
        <f t="shared" si="28"/>
        <v>792.00000000000011</v>
      </c>
      <c r="H590" s="47">
        <f t="shared" si="29"/>
        <v>55.440000000000012</v>
      </c>
    </row>
    <row r="591" spans="1:8" x14ac:dyDescent="0.3">
      <c r="A591" t="s">
        <v>243</v>
      </c>
      <c r="B591" s="11">
        <v>44524</v>
      </c>
      <c r="C591" t="s">
        <v>246</v>
      </c>
      <c r="D591" s="13">
        <v>5</v>
      </c>
      <c r="E591" t="s">
        <v>235</v>
      </c>
      <c r="F591" t="str">
        <f t="shared" si="27"/>
        <v>Tracy</v>
      </c>
      <c r="G591" s="47">
        <f t="shared" si="28"/>
        <v>660</v>
      </c>
      <c r="H591" s="47">
        <f t="shared" si="29"/>
        <v>46.2</v>
      </c>
    </row>
    <row r="592" spans="1:8" x14ac:dyDescent="0.3">
      <c r="A592" t="s">
        <v>242</v>
      </c>
      <c r="B592" s="11">
        <v>44525</v>
      </c>
      <c r="C592" t="s">
        <v>247</v>
      </c>
      <c r="D592" s="49">
        <v>8</v>
      </c>
      <c r="E592" t="s">
        <v>236</v>
      </c>
      <c r="F592" t="str">
        <f t="shared" si="27"/>
        <v>Shawn</v>
      </c>
      <c r="G592" s="47">
        <f t="shared" si="28"/>
        <v>600</v>
      </c>
      <c r="H592" s="47">
        <f t="shared" si="29"/>
        <v>42.000000000000007</v>
      </c>
    </row>
    <row r="593" spans="1:8" x14ac:dyDescent="0.3">
      <c r="A593" t="s">
        <v>241</v>
      </c>
      <c r="B593" s="11">
        <v>44525</v>
      </c>
      <c r="C593" t="s">
        <v>246</v>
      </c>
      <c r="D593" s="13">
        <v>9</v>
      </c>
      <c r="E593" t="s">
        <v>236</v>
      </c>
      <c r="F593" t="str">
        <f t="shared" si="27"/>
        <v>Fred</v>
      </c>
      <c r="G593" s="47">
        <f t="shared" si="28"/>
        <v>810</v>
      </c>
      <c r="H593" s="47">
        <f t="shared" si="29"/>
        <v>56.7</v>
      </c>
    </row>
    <row r="594" spans="1:8" x14ac:dyDescent="0.3">
      <c r="A594" t="s">
        <v>242</v>
      </c>
      <c r="B594" s="11">
        <v>44525</v>
      </c>
      <c r="C594" t="s">
        <v>247</v>
      </c>
      <c r="D594" s="49">
        <v>8</v>
      </c>
      <c r="E594" t="s">
        <v>238</v>
      </c>
      <c r="F594" t="str">
        <f t="shared" si="27"/>
        <v>Shawn</v>
      </c>
      <c r="G594" s="47">
        <f t="shared" si="28"/>
        <v>560</v>
      </c>
      <c r="H594" s="47">
        <f t="shared" si="29"/>
        <v>39.200000000000003</v>
      </c>
    </row>
    <row r="595" spans="1:8" x14ac:dyDescent="0.3">
      <c r="A595" t="s">
        <v>242</v>
      </c>
      <c r="B595" s="11">
        <v>44525</v>
      </c>
      <c r="C595" t="s">
        <v>247</v>
      </c>
      <c r="D595" s="49">
        <v>7</v>
      </c>
      <c r="E595" t="s">
        <v>235</v>
      </c>
      <c r="F595" t="str">
        <f t="shared" si="27"/>
        <v>Shawn</v>
      </c>
      <c r="G595" s="47">
        <f t="shared" si="28"/>
        <v>840</v>
      </c>
      <c r="H595" s="47">
        <f t="shared" si="29"/>
        <v>58.800000000000004</v>
      </c>
    </row>
    <row r="596" spans="1:8" x14ac:dyDescent="0.3">
      <c r="A596" t="s">
        <v>242</v>
      </c>
      <c r="B596" s="11">
        <v>44526</v>
      </c>
      <c r="C596" t="s">
        <v>248</v>
      </c>
      <c r="D596" s="49">
        <v>1</v>
      </c>
      <c r="E596" t="s">
        <v>235</v>
      </c>
      <c r="F596" t="str">
        <f t="shared" si="27"/>
        <v>Shawn</v>
      </c>
      <c r="G596" s="47">
        <f t="shared" si="28"/>
        <v>120</v>
      </c>
      <c r="H596" s="47">
        <f t="shared" si="29"/>
        <v>8.4</v>
      </c>
    </row>
    <row r="597" spans="1:8" x14ac:dyDescent="0.3">
      <c r="A597" t="s">
        <v>242</v>
      </c>
      <c r="B597" s="11">
        <v>44527</v>
      </c>
      <c r="C597" t="s">
        <v>248</v>
      </c>
      <c r="D597" s="49">
        <v>2</v>
      </c>
      <c r="E597" t="s">
        <v>236</v>
      </c>
      <c r="F597" t="str">
        <f t="shared" si="27"/>
        <v>Shawn</v>
      </c>
      <c r="G597" s="47">
        <f t="shared" si="28"/>
        <v>150</v>
      </c>
      <c r="H597" s="47">
        <f t="shared" si="29"/>
        <v>10.500000000000002</v>
      </c>
    </row>
    <row r="598" spans="1:8" x14ac:dyDescent="0.3">
      <c r="A598" t="s">
        <v>242</v>
      </c>
      <c r="B598" s="11">
        <v>44527</v>
      </c>
      <c r="C598" t="s">
        <v>247</v>
      </c>
      <c r="D598" s="49">
        <v>8</v>
      </c>
      <c r="E598" t="s">
        <v>236</v>
      </c>
      <c r="F598" t="str">
        <f t="shared" si="27"/>
        <v>Shawn</v>
      </c>
      <c r="G598" s="47">
        <f t="shared" si="28"/>
        <v>600</v>
      </c>
      <c r="H598" s="47">
        <f t="shared" si="29"/>
        <v>42.000000000000007</v>
      </c>
    </row>
    <row r="599" spans="1:8" x14ac:dyDescent="0.3">
      <c r="A599" t="s">
        <v>242</v>
      </c>
      <c r="B599" s="11">
        <v>44528</v>
      </c>
      <c r="C599" t="s">
        <v>246</v>
      </c>
      <c r="D599" s="13">
        <v>4</v>
      </c>
      <c r="E599" t="s">
        <v>236</v>
      </c>
      <c r="F599" t="str">
        <f t="shared" si="27"/>
        <v>Shawn</v>
      </c>
      <c r="G599" s="47">
        <f t="shared" si="28"/>
        <v>300</v>
      </c>
      <c r="H599" s="47">
        <f t="shared" si="29"/>
        <v>21.000000000000004</v>
      </c>
    </row>
    <row r="600" spans="1:8" x14ac:dyDescent="0.3">
      <c r="A600" t="s">
        <v>241</v>
      </c>
      <c r="B600" s="11">
        <v>44528</v>
      </c>
      <c r="C600" t="s">
        <v>247</v>
      </c>
      <c r="D600" s="49">
        <v>4</v>
      </c>
      <c r="E600" t="s">
        <v>237</v>
      </c>
      <c r="F600" t="str">
        <f t="shared" si="27"/>
        <v>Fred</v>
      </c>
      <c r="G600" s="47">
        <f t="shared" si="28"/>
        <v>408</v>
      </c>
      <c r="H600" s="47">
        <f t="shared" si="29"/>
        <v>28.560000000000002</v>
      </c>
    </row>
    <row r="601" spans="1:8" x14ac:dyDescent="0.3">
      <c r="A601" t="s">
        <v>241</v>
      </c>
      <c r="B601" s="11">
        <v>44529</v>
      </c>
      <c r="C601" t="s">
        <v>246</v>
      </c>
      <c r="D601" s="13">
        <v>1</v>
      </c>
      <c r="E601" t="s">
        <v>238</v>
      </c>
      <c r="F601" t="str">
        <f t="shared" si="27"/>
        <v>Fred</v>
      </c>
      <c r="G601" s="47">
        <f t="shared" si="28"/>
        <v>84</v>
      </c>
      <c r="H601" s="47">
        <f t="shared" si="29"/>
        <v>5.8800000000000008</v>
      </c>
    </row>
    <row r="602" spans="1:8" x14ac:dyDescent="0.3">
      <c r="A602" t="s">
        <v>251</v>
      </c>
      <c r="B602" s="11">
        <v>44529</v>
      </c>
      <c r="C602" t="s">
        <v>245</v>
      </c>
      <c r="D602" s="49">
        <v>5</v>
      </c>
      <c r="E602" t="s">
        <v>237</v>
      </c>
      <c r="F602" t="str">
        <f t="shared" si="27"/>
        <v>Fred</v>
      </c>
      <c r="G602" s="47">
        <f t="shared" si="28"/>
        <v>510</v>
      </c>
      <c r="H602" s="47">
        <f t="shared" si="29"/>
        <v>35.700000000000003</v>
      </c>
    </row>
    <row r="603" spans="1:8" x14ac:dyDescent="0.3">
      <c r="A603" t="s">
        <v>251</v>
      </c>
      <c r="B603" s="11">
        <v>44529</v>
      </c>
      <c r="C603" t="s">
        <v>247</v>
      </c>
      <c r="D603" s="13">
        <v>7</v>
      </c>
      <c r="E603" t="s">
        <v>235</v>
      </c>
      <c r="F603" t="str">
        <f t="shared" si="27"/>
        <v>Fred</v>
      </c>
      <c r="G603" s="47">
        <f t="shared" si="28"/>
        <v>1008</v>
      </c>
      <c r="H603" s="47">
        <f t="shared" si="29"/>
        <v>70.56</v>
      </c>
    </row>
    <row r="604" spans="1:8" x14ac:dyDescent="0.3">
      <c r="A604" t="s">
        <v>251</v>
      </c>
      <c r="B604" s="11">
        <v>44530</v>
      </c>
      <c r="C604" t="s">
        <v>245</v>
      </c>
      <c r="D604" s="49">
        <v>3</v>
      </c>
      <c r="E604" t="s">
        <v>236</v>
      </c>
      <c r="F604" t="str">
        <f t="shared" si="27"/>
        <v>Fred</v>
      </c>
      <c r="G604" s="47">
        <f t="shared" si="28"/>
        <v>270</v>
      </c>
      <c r="H604" s="47">
        <f t="shared" si="29"/>
        <v>18.900000000000002</v>
      </c>
    </row>
    <row r="605" spans="1:8" x14ac:dyDescent="0.3">
      <c r="A605" t="s">
        <v>243</v>
      </c>
      <c r="B605" s="11">
        <v>44530</v>
      </c>
      <c r="C605" t="s">
        <v>246</v>
      </c>
      <c r="D605" s="49">
        <v>5</v>
      </c>
      <c r="E605" t="s">
        <v>238</v>
      </c>
      <c r="F605" t="str">
        <f t="shared" si="27"/>
        <v>Tracy</v>
      </c>
      <c r="G605" s="47">
        <f t="shared" si="28"/>
        <v>385.00000000000006</v>
      </c>
      <c r="H605" s="47">
        <f t="shared" si="29"/>
        <v>26.950000000000006</v>
      </c>
    </row>
    <row r="606" spans="1:8" x14ac:dyDescent="0.3">
      <c r="A606" t="s">
        <v>242</v>
      </c>
      <c r="B606" s="11">
        <v>44531</v>
      </c>
      <c r="C606" t="s">
        <v>246</v>
      </c>
      <c r="D606" s="49">
        <v>9</v>
      </c>
      <c r="E606" t="s">
        <v>235</v>
      </c>
      <c r="F606" t="str">
        <f t="shared" si="27"/>
        <v>Shawn</v>
      </c>
      <c r="G606" s="47">
        <f t="shared" si="28"/>
        <v>1080</v>
      </c>
      <c r="H606" s="47">
        <f t="shared" si="29"/>
        <v>75.600000000000009</v>
      </c>
    </row>
    <row r="607" spans="1:8" x14ac:dyDescent="0.3">
      <c r="A607" t="s">
        <v>241</v>
      </c>
      <c r="B607" s="11">
        <v>44531</v>
      </c>
      <c r="C607" t="s">
        <v>247</v>
      </c>
      <c r="D607" s="49">
        <v>1</v>
      </c>
      <c r="E607" t="s">
        <v>236</v>
      </c>
      <c r="F607" t="str">
        <f t="shared" si="27"/>
        <v>Fred</v>
      </c>
      <c r="G607" s="47">
        <f t="shared" si="28"/>
        <v>90</v>
      </c>
      <c r="H607" s="47">
        <f t="shared" si="29"/>
        <v>6.3000000000000007</v>
      </c>
    </row>
    <row r="608" spans="1:8" x14ac:dyDescent="0.3">
      <c r="A608" t="s">
        <v>241</v>
      </c>
      <c r="B608" s="11">
        <v>44533</v>
      </c>
      <c r="C608" t="s">
        <v>247</v>
      </c>
      <c r="D608" s="49">
        <v>9</v>
      </c>
      <c r="E608" t="s">
        <v>239</v>
      </c>
      <c r="F608" t="str">
        <f t="shared" si="27"/>
        <v>Fred</v>
      </c>
      <c r="G608" s="47">
        <f t="shared" si="28"/>
        <v>972</v>
      </c>
      <c r="H608" s="47">
        <f t="shared" si="29"/>
        <v>68.040000000000006</v>
      </c>
    </row>
    <row r="609" spans="1:8" x14ac:dyDescent="0.3">
      <c r="A609" t="s">
        <v>251</v>
      </c>
      <c r="B609" s="11">
        <v>44534</v>
      </c>
      <c r="C609" t="s">
        <v>245</v>
      </c>
      <c r="D609" s="49">
        <v>8</v>
      </c>
      <c r="E609" t="s">
        <v>238</v>
      </c>
      <c r="F609" t="str">
        <f t="shared" si="27"/>
        <v>Fred</v>
      </c>
      <c r="G609" s="47">
        <f t="shared" si="28"/>
        <v>672</v>
      </c>
      <c r="H609" s="47">
        <f t="shared" si="29"/>
        <v>47.040000000000006</v>
      </c>
    </row>
    <row r="610" spans="1:8" x14ac:dyDescent="0.3">
      <c r="A610" t="s">
        <v>241</v>
      </c>
      <c r="B610" s="11">
        <v>44534</v>
      </c>
      <c r="C610" t="s">
        <v>246</v>
      </c>
      <c r="D610" s="49">
        <v>2</v>
      </c>
      <c r="E610" t="s">
        <v>238</v>
      </c>
      <c r="F610" t="str">
        <f t="shared" si="27"/>
        <v>Fred</v>
      </c>
      <c r="G610" s="47">
        <f t="shared" si="28"/>
        <v>168</v>
      </c>
      <c r="H610" s="47">
        <f t="shared" si="29"/>
        <v>11.760000000000002</v>
      </c>
    </row>
    <row r="611" spans="1:8" x14ac:dyDescent="0.3">
      <c r="A611" t="s">
        <v>242</v>
      </c>
      <c r="B611" s="11">
        <v>44534</v>
      </c>
      <c r="C611" t="s">
        <v>248</v>
      </c>
      <c r="D611" s="49">
        <v>9</v>
      </c>
      <c r="E611" t="s">
        <v>236</v>
      </c>
      <c r="F611" t="str">
        <f t="shared" si="27"/>
        <v>Shawn</v>
      </c>
      <c r="G611" s="47">
        <f t="shared" si="28"/>
        <v>675</v>
      </c>
      <c r="H611" s="47">
        <f t="shared" si="29"/>
        <v>47.250000000000007</v>
      </c>
    </row>
    <row r="612" spans="1:8" x14ac:dyDescent="0.3">
      <c r="A612" t="s">
        <v>242</v>
      </c>
      <c r="B612" s="11">
        <v>44535</v>
      </c>
      <c r="C612" t="s">
        <v>246</v>
      </c>
      <c r="D612" s="13">
        <v>1</v>
      </c>
      <c r="E612" t="s">
        <v>236</v>
      </c>
      <c r="F612" t="str">
        <f t="shared" si="27"/>
        <v>Shawn</v>
      </c>
      <c r="G612" s="47">
        <f t="shared" si="28"/>
        <v>75</v>
      </c>
      <c r="H612" s="47">
        <f t="shared" si="29"/>
        <v>5.2500000000000009</v>
      </c>
    </row>
    <row r="613" spans="1:8" x14ac:dyDescent="0.3">
      <c r="A613" t="s">
        <v>251</v>
      </c>
      <c r="B613" s="11">
        <v>44535</v>
      </c>
      <c r="C613" t="s">
        <v>247</v>
      </c>
      <c r="D613" s="49">
        <v>10</v>
      </c>
      <c r="E613" t="s">
        <v>238</v>
      </c>
      <c r="F613" t="str">
        <f t="shared" si="27"/>
        <v>Fred</v>
      </c>
      <c r="G613" s="47">
        <f t="shared" si="28"/>
        <v>840</v>
      </c>
      <c r="H613" s="47">
        <f t="shared" si="29"/>
        <v>58.800000000000004</v>
      </c>
    </row>
    <row r="614" spans="1:8" x14ac:dyDescent="0.3">
      <c r="A614" t="s">
        <v>241</v>
      </c>
      <c r="B614" s="11">
        <v>44535</v>
      </c>
      <c r="C614" t="s">
        <v>247</v>
      </c>
      <c r="D614" s="13">
        <v>9</v>
      </c>
      <c r="E614" t="s">
        <v>236</v>
      </c>
      <c r="F614" t="str">
        <f t="shared" si="27"/>
        <v>Fred</v>
      </c>
      <c r="G614" s="47">
        <f t="shared" si="28"/>
        <v>810</v>
      </c>
      <c r="H614" s="47">
        <f t="shared" si="29"/>
        <v>56.7</v>
      </c>
    </row>
    <row r="615" spans="1:8" x14ac:dyDescent="0.3">
      <c r="A615" t="s">
        <v>242</v>
      </c>
      <c r="B615" s="11">
        <v>44535</v>
      </c>
      <c r="C615" t="s">
        <v>246</v>
      </c>
      <c r="D615" s="49">
        <v>3</v>
      </c>
      <c r="E615" t="s">
        <v>236</v>
      </c>
      <c r="F615" t="str">
        <f t="shared" si="27"/>
        <v>Shawn</v>
      </c>
      <c r="G615" s="47">
        <f t="shared" si="28"/>
        <v>225</v>
      </c>
      <c r="H615" s="47">
        <f t="shared" si="29"/>
        <v>15.750000000000002</v>
      </c>
    </row>
    <row r="616" spans="1:8" x14ac:dyDescent="0.3">
      <c r="A616" t="s">
        <v>240</v>
      </c>
      <c r="B616" s="11">
        <v>44537</v>
      </c>
      <c r="C616" t="s">
        <v>246</v>
      </c>
      <c r="D616" s="49">
        <v>8</v>
      </c>
      <c r="E616" t="s">
        <v>237</v>
      </c>
      <c r="F616" t="str">
        <f t="shared" si="27"/>
        <v>Tracy</v>
      </c>
      <c r="G616" s="47">
        <f t="shared" si="28"/>
        <v>612</v>
      </c>
      <c r="H616" s="47">
        <f t="shared" si="29"/>
        <v>42.84</v>
      </c>
    </row>
    <row r="617" spans="1:8" x14ac:dyDescent="0.3">
      <c r="A617" t="s">
        <v>251</v>
      </c>
      <c r="B617" s="11">
        <v>44537</v>
      </c>
      <c r="C617" t="s">
        <v>246</v>
      </c>
      <c r="D617" s="49">
        <v>1</v>
      </c>
      <c r="E617" t="s">
        <v>236</v>
      </c>
      <c r="F617" t="str">
        <f t="shared" si="27"/>
        <v>Fred</v>
      </c>
      <c r="G617" s="47">
        <f t="shared" si="28"/>
        <v>90</v>
      </c>
      <c r="H617" s="47">
        <f t="shared" si="29"/>
        <v>6.3000000000000007</v>
      </c>
    </row>
    <row r="618" spans="1:8" x14ac:dyDescent="0.3">
      <c r="A618" t="s">
        <v>242</v>
      </c>
      <c r="B618" s="11">
        <v>44537</v>
      </c>
      <c r="C618" t="s">
        <v>246</v>
      </c>
      <c r="D618" s="49">
        <v>1</v>
      </c>
      <c r="E618" t="s">
        <v>235</v>
      </c>
      <c r="F618" t="str">
        <f t="shared" si="27"/>
        <v>Shawn</v>
      </c>
      <c r="G618" s="47">
        <f t="shared" si="28"/>
        <v>120</v>
      </c>
      <c r="H618" s="47">
        <f t="shared" si="29"/>
        <v>8.4</v>
      </c>
    </row>
    <row r="619" spans="1:8" x14ac:dyDescent="0.3">
      <c r="A619" t="s">
        <v>242</v>
      </c>
      <c r="B619" s="11">
        <v>44538</v>
      </c>
      <c r="C619" t="s">
        <v>247</v>
      </c>
      <c r="D619" s="49">
        <v>2</v>
      </c>
      <c r="E619" t="s">
        <v>238</v>
      </c>
      <c r="F619" t="str">
        <f t="shared" si="27"/>
        <v>Shawn</v>
      </c>
      <c r="G619" s="47">
        <f t="shared" si="28"/>
        <v>140</v>
      </c>
      <c r="H619" s="47">
        <f t="shared" si="29"/>
        <v>9.8000000000000007</v>
      </c>
    </row>
    <row r="620" spans="1:8" x14ac:dyDescent="0.3">
      <c r="A620" t="s">
        <v>243</v>
      </c>
      <c r="B620" s="11">
        <v>44539</v>
      </c>
      <c r="C620" t="s">
        <v>246</v>
      </c>
      <c r="D620" s="49">
        <v>4</v>
      </c>
      <c r="E620" t="s">
        <v>235</v>
      </c>
      <c r="F620" t="str">
        <f t="shared" si="27"/>
        <v>Tracy</v>
      </c>
      <c r="G620" s="47">
        <f t="shared" si="28"/>
        <v>528</v>
      </c>
      <c r="H620" s="47">
        <f t="shared" si="29"/>
        <v>36.96</v>
      </c>
    </row>
    <row r="621" spans="1:8" x14ac:dyDescent="0.3">
      <c r="A621" t="s">
        <v>242</v>
      </c>
      <c r="B621" s="11">
        <v>44540</v>
      </c>
      <c r="C621" t="s">
        <v>245</v>
      </c>
      <c r="D621" s="49">
        <v>5</v>
      </c>
      <c r="E621" t="s">
        <v>236</v>
      </c>
      <c r="F621" t="str">
        <f t="shared" si="27"/>
        <v>Shawn</v>
      </c>
      <c r="G621" s="47">
        <f t="shared" si="28"/>
        <v>375</v>
      </c>
      <c r="H621" s="47">
        <f t="shared" si="29"/>
        <v>26.250000000000004</v>
      </c>
    </row>
    <row r="622" spans="1:8" x14ac:dyDescent="0.3">
      <c r="A622" t="s">
        <v>241</v>
      </c>
      <c r="B622" s="11">
        <v>44540</v>
      </c>
      <c r="C622" t="s">
        <v>247</v>
      </c>
      <c r="D622" s="49">
        <v>3</v>
      </c>
      <c r="E622" t="s">
        <v>235</v>
      </c>
      <c r="F622" t="str">
        <f t="shared" si="27"/>
        <v>Fred</v>
      </c>
      <c r="G622" s="47">
        <f t="shared" si="28"/>
        <v>432</v>
      </c>
      <c r="H622" s="47">
        <f t="shared" si="29"/>
        <v>30.240000000000002</v>
      </c>
    </row>
    <row r="623" spans="1:8" x14ac:dyDescent="0.3">
      <c r="A623" t="s">
        <v>242</v>
      </c>
      <c r="B623" s="11">
        <v>44541</v>
      </c>
      <c r="C623" t="s">
        <v>247</v>
      </c>
      <c r="D623" s="49">
        <v>6</v>
      </c>
      <c r="E623" t="s">
        <v>236</v>
      </c>
      <c r="F623" t="str">
        <f t="shared" si="27"/>
        <v>Shawn</v>
      </c>
      <c r="G623" s="47">
        <f t="shared" si="28"/>
        <v>450</v>
      </c>
      <c r="H623" s="47">
        <f t="shared" si="29"/>
        <v>31.500000000000004</v>
      </c>
    </row>
    <row r="624" spans="1:8" x14ac:dyDescent="0.3">
      <c r="A624" t="s">
        <v>242</v>
      </c>
      <c r="B624" s="11">
        <v>44541</v>
      </c>
      <c r="C624" t="s">
        <v>246</v>
      </c>
      <c r="D624" s="49">
        <v>6</v>
      </c>
      <c r="E624" t="s">
        <v>236</v>
      </c>
      <c r="F624" t="str">
        <f t="shared" si="27"/>
        <v>Shawn</v>
      </c>
      <c r="G624" s="47">
        <f t="shared" si="28"/>
        <v>450</v>
      </c>
      <c r="H624" s="47">
        <f t="shared" si="29"/>
        <v>31.500000000000004</v>
      </c>
    </row>
    <row r="625" spans="1:8" x14ac:dyDescent="0.3">
      <c r="A625" t="s">
        <v>242</v>
      </c>
      <c r="B625" s="11">
        <v>44542</v>
      </c>
      <c r="C625" t="s">
        <v>248</v>
      </c>
      <c r="D625" s="49">
        <v>3</v>
      </c>
      <c r="E625" t="s">
        <v>236</v>
      </c>
      <c r="F625" t="str">
        <f t="shared" si="27"/>
        <v>Shawn</v>
      </c>
      <c r="G625" s="47">
        <f t="shared" si="28"/>
        <v>225</v>
      </c>
      <c r="H625" s="47">
        <f t="shared" si="29"/>
        <v>15.750000000000002</v>
      </c>
    </row>
    <row r="626" spans="1:8" x14ac:dyDescent="0.3">
      <c r="A626" t="s">
        <v>242</v>
      </c>
      <c r="B626" s="11">
        <v>44543</v>
      </c>
      <c r="C626" t="s">
        <v>246</v>
      </c>
      <c r="D626" s="13">
        <v>5</v>
      </c>
      <c r="E626" t="s">
        <v>239</v>
      </c>
      <c r="F626" t="str">
        <f t="shared" si="27"/>
        <v>Shawn</v>
      </c>
      <c r="G626" s="47">
        <f t="shared" si="28"/>
        <v>450</v>
      </c>
      <c r="H626" s="47">
        <f t="shared" si="29"/>
        <v>31.500000000000004</v>
      </c>
    </row>
    <row r="627" spans="1:8" x14ac:dyDescent="0.3">
      <c r="A627" t="s">
        <v>242</v>
      </c>
      <c r="B627" s="11">
        <v>44543</v>
      </c>
      <c r="C627" t="s">
        <v>246</v>
      </c>
      <c r="D627" s="49">
        <v>2</v>
      </c>
      <c r="E627" t="s">
        <v>235</v>
      </c>
      <c r="F627" t="str">
        <f t="shared" si="27"/>
        <v>Shawn</v>
      </c>
      <c r="G627" s="47">
        <f t="shared" si="28"/>
        <v>240</v>
      </c>
      <c r="H627" s="47">
        <f t="shared" si="29"/>
        <v>16.8</v>
      </c>
    </row>
    <row r="628" spans="1:8" x14ac:dyDescent="0.3">
      <c r="A628" t="s">
        <v>243</v>
      </c>
      <c r="B628" s="11">
        <v>44544</v>
      </c>
      <c r="C628" t="s">
        <v>246</v>
      </c>
      <c r="D628" s="49">
        <v>2</v>
      </c>
      <c r="E628" t="s">
        <v>237</v>
      </c>
      <c r="F628" t="str">
        <f t="shared" si="27"/>
        <v>Tracy</v>
      </c>
      <c r="G628" s="47">
        <f t="shared" si="28"/>
        <v>187.00000000000003</v>
      </c>
      <c r="H628" s="47">
        <f t="shared" si="29"/>
        <v>13.090000000000003</v>
      </c>
    </row>
    <row r="629" spans="1:8" x14ac:dyDescent="0.3">
      <c r="A629" t="s">
        <v>243</v>
      </c>
      <c r="B629" s="11">
        <v>44544</v>
      </c>
      <c r="C629" t="s">
        <v>248</v>
      </c>
      <c r="D629" s="13">
        <v>9</v>
      </c>
      <c r="E629" t="s">
        <v>236</v>
      </c>
      <c r="F629" t="str">
        <f t="shared" si="27"/>
        <v>Tracy</v>
      </c>
      <c r="G629" s="47">
        <f t="shared" si="28"/>
        <v>742.50000000000011</v>
      </c>
      <c r="H629" s="47">
        <f t="shared" si="29"/>
        <v>51.975000000000016</v>
      </c>
    </row>
    <row r="630" spans="1:8" x14ac:dyDescent="0.3">
      <c r="A630" t="s">
        <v>241</v>
      </c>
      <c r="B630" s="11">
        <v>44544</v>
      </c>
      <c r="C630" t="s">
        <v>247</v>
      </c>
      <c r="D630" s="13">
        <v>7</v>
      </c>
      <c r="E630" t="s">
        <v>239</v>
      </c>
      <c r="F630" t="str">
        <f t="shared" si="27"/>
        <v>Fred</v>
      </c>
      <c r="G630" s="47">
        <f t="shared" si="28"/>
        <v>756</v>
      </c>
      <c r="H630" s="47">
        <f t="shared" si="29"/>
        <v>52.92</v>
      </c>
    </row>
    <row r="631" spans="1:8" x14ac:dyDescent="0.3">
      <c r="A631" t="s">
        <v>243</v>
      </c>
      <c r="B631" s="11">
        <v>44545</v>
      </c>
      <c r="C631" t="s">
        <v>246</v>
      </c>
      <c r="D631" s="49">
        <v>2</v>
      </c>
      <c r="E631" t="s">
        <v>236</v>
      </c>
      <c r="F631" t="str">
        <f t="shared" si="27"/>
        <v>Tracy</v>
      </c>
      <c r="G631" s="47">
        <f t="shared" si="28"/>
        <v>165</v>
      </c>
      <c r="H631" s="47">
        <f t="shared" si="29"/>
        <v>11.55</v>
      </c>
    </row>
    <row r="632" spans="1:8" x14ac:dyDescent="0.3">
      <c r="A632" t="s">
        <v>242</v>
      </c>
      <c r="B632" s="11">
        <v>44547</v>
      </c>
      <c r="C632" t="s">
        <v>247</v>
      </c>
      <c r="D632" s="49">
        <v>5</v>
      </c>
      <c r="E632" t="s">
        <v>236</v>
      </c>
      <c r="F632" t="str">
        <f t="shared" si="27"/>
        <v>Shawn</v>
      </c>
      <c r="G632" s="47">
        <f t="shared" si="28"/>
        <v>375</v>
      </c>
      <c r="H632" s="47">
        <f t="shared" si="29"/>
        <v>26.250000000000004</v>
      </c>
    </row>
    <row r="633" spans="1:8" x14ac:dyDescent="0.3">
      <c r="A633" t="s">
        <v>251</v>
      </c>
      <c r="B633" s="11">
        <v>44547</v>
      </c>
      <c r="C633" t="s">
        <v>246</v>
      </c>
      <c r="D633" s="13">
        <v>10</v>
      </c>
      <c r="E633" t="s">
        <v>237</v>
      </c>
      <c r="F633" t="str">
        <f t="shared" si="27"/>
        <v>Fred</v>
      </c>
      <c r="G633" s="47">
        <f t="shared" si="28"/>
        <v>1020</v>
      </c>
      <c r="H633" s="47">
        <f t="shared" si="29"/>
        <v>71.400000000000006</v>
      </c>
    </row>
    <row r="634" spans="1:8" x14ac:dyDescent="0.3">
      <c r="A634" t="s">
        <v>242</v>
      </c>
      <c r="B634" s="11">
        <v>44547</v>
      </c>
      <c r="C634" t="s">
        <v>245</v>
      </c>
      <c r="D634" s="49">
        <v>4</v>
      </c>
      <c r="E634" t="s">
        <v>235</v>
      </c>
      <c r="F634" t="str">
        <f t="shared" si="27"/>
        <v>Shawn</v>
      </c>
      <c r="G634" s="47">
        <f t="shared" si="28"/>
        <v>480</v>
      </c>
      <c r="H634" s="47">
        <f t="shared" si="29"/>
        <v>33.6</v>
      </c>
    </row>
    <row r="635" spans="1:8" x14ac:dyDescent="0.3">
      <c r="A635" t="s">
        <v>241</v>
      </c>
      <c r="B635" s="11">
        <v>44548</v>
      </c>
      <c r="C635" t="s">
        <v>247</v>
      </c>
      <c r="D635" s="49">
        <v>5</v>
      </c>
      <c r="E635" t="s">
        <v>235</v>
      </c>
      <c r="F635" t="str">
        <f t="shared" si="27"/>
        <v>Fred</v>
      </c>
      <c r="G635" s="47">
        <f t="shared" si="28"/>
        <v>720</v>
      </c>
      <c r="H635" s="47">
        <f t="shared" si="29"/>
        <v>50.400000000000006</v>
      </c>
    </row>
    <row r="636" spans="1:8" x14ac:dyDescent="0.3">
      <c r="A636" t="s">
        <v>241</v>
      </c>
      <c r="B636" s="11">
        <v>44548</v>
      </c>
      <c r="C636" t="s">
        <v>248</v>
      </c>
      <c r="D636" s="13">
        <v>2</v>
      </c>
      <c r="E636" t="s">
        <v>238</v>
      </c>
      <c r="F636" t="str">
        <f t="shared" si="27"/>
        <v>Fred</v>
      </c>
      <c r="G636" s="47">
        <f t="shared" si="28"/>
        <v>168</v>
      </c>
      <c r="H636" s="47">
        <f t="shared" si="29"/>
        <v>11.760000000000002</v>
      </c>
    </row>
    <row r="637" spans="1:8" x14ac:dyDescent="0.3">
      <c r="A637" t="s">
        <v>241</v>
      </c>
      <c r="B637" s="11">
        <v>44548</v>
      </c>
      <c r="C637" t="s">
        <v>246</v>
      </c>
      <c r="D637" s="49">
        <v>2</v>
      </c>
      <c r="E637" t="s">
        <v>235</v>
      </c>
      <c r="F637" t="str">
        <f t="shared" si="27"/>
        <v>Fred</v>
      </c>
      <c r="G637" s="47">
        <f t="shared" si="28"/>
        <v>288</v>
      </c>
      <c r="H637" s="47">
        <f t="shared" si="29"/>
        <v>20.160000000000004</v>
      </c>
    </row>
    <row r="638" spans="1:8" x14ac:dyDescent="0.3">
      <c r="A638" t="s">
        <v>241</v>
      </c>
      <c r="B638" s="11">
        <v>44549</v>
      </c>
      <c r="C638" t="s">
        <v>246</v>
      </c>
      <c r="D638" s="49">
        <v>9</v>
      </c>
      <c r="E638" t="s">
        <v>235</v>
      </c>
      <c r="F638" t="str">
        <f t="shared" si="27"/>
        <v>Fred</v>
      </c>
      <c r="G638" s="47">
        <f t="shared" si="28"/>
        <v>1296</v>
      </c>
      <c r="H638" s="47">
        <f t="shared" si="29"/>
        <v>90.720000000000013</v>
      </c>
    </row>
    <row r="639" spans="1:8" x14ac:dyDescent="0.3">
      <c r="A639" t="s">
        <v>241</v>
      </c>
      <c r="B639" s="11">
        <v>44549</v>
      </c>
      <c r="C639" t="s">
        <v>247</v>
      </c>
      <c r="D639" s="49">
        <v>9</v>
      </c>
      <c r="E639" t="s">
        <v>238</v>
      </c>
      <c r="F639" t="str">
        <f t="shared" si="27"/>
        <v>Fred</v>
      </c>
      <c r="G639" s="47">
        <f t="shared" si="28"/>
        <v>756</v>
      </c>
      <c r="H639" s="47">
        <f t="shared" si="29"/>
        <v>52.92</v>
      </c>
    </row>
    <row r="640" spans="1:8" x14ac:dyDescent="0.3">
      <c r="A640" t="s">
        <v>241</v>
      </c>
      <c r="B640" s="11">
        <v>44549</v>
      </c>
      <c r="C640" t="s">
        <v>247</v>
      </c>
      <c r="D640" s="49">
        <v>10</v>
      </c>
      <c r="E640" t="s">
        <v>235</v>
      </c>
      <c r="F640" t="str">
        <f t="shared" si="27"/>
        <v>Fred</v>
      </c>
      <c r="G640" s="47">
        <f t="shared" si="28"/>
        <v>1440</v>
      </c>
      <c r="H640" s="47">
        <f t="shared" si="29"/>
        <v>100.80000000000001</v>
      </c>
    </row>
    <row r="641" spans="1:8" x14ac:dyDescent="0.3">
      <c r="A641" t="s">
        <v>242</v>
      </c>
      <c r="B641" s="11">
        <v>44550</v>
      </c>
      <c r="C641" t="s">
        <v>246</v>
      </c>
      <c r="D641" s="13">
        <v>6</v>
      </c>
      <c r="E641" t="s">
        <v>236</v>
      </c>
      <c r="F641" t="str">
        <f t="shared" si="27"/>
        <v>Shawn</v>
      </c>
      <c r="G641" s="47">
        <f t="shared" si="28"/>
        <v>450</v>
      </c>
      <c r="H641" s="47">
        <f t="shared" si="29"/>
        <v>31.500000000000004</v>
      </c>
    </row>
    <row r="642" spans="1:8" x14ac:dyDescent="0.3">
      <c r="A642" t="s">
        <v>242</v>
      </c>
      <c r="B642" s="11">
        <v>44550</v>
      </c>
      <c r="C642" t="s">
        <v>245</v>
      </c>
      <c r="D642" s="13">
        <v>6</v>
      </c>
      <c r="E642" t="s">
        <v>237</v>
      </c>
      <c r="F642" t="str">
        <f t="shared" ref="F642:F662" si="30">VLOOKUP(A642,tblProjectInfo,2,FALSE)</f>
        <v>Shawn</v>
      </c>
      <c r="G642" s="47">
        <f t="shared" ref="G642:G662" si="31">D642*VLOOKUP(E642,tblTypeInfo,2,FALSE)*VLOOKUP(A642,tblProjectInfo,3,FALSE)</f>
        <v>510</v>
      </c>
      <c r="H642" s="47">
        <f t="shared" ref="H642:H662" si="32">0.07*G642</f>
        <v>35.700000000000003</v>
      </c>
    </row>
    <row r="643" spans="1:8" x14ac:dyDescent="0.3">
      <c r="A643" t="s">
        <v>251</v>
      </c>
      <c r="B643" s="11">
        <v>44550</v>
      </c>
      <c r="C643" t="s">
        <v>247</v>
      </c>
      <c r="D643" s="49">
        <v>4</v>
      </c>
      <c r="E643" t="s">
        <v>235</v>
      </c>
      <c r="F643" t="str">
        <f t="shared" si="30"/>
        <v>Fred</v>
      </c>
      <c r="G643" s="47">
        <f t="shared" si="31"/>
        <v>576</v>
      </c>
      <c r="H643" s="47">
        <f t="shared" si="32"/>
        <v>40.320000000000007</v>
      </c>
    </row>
    <row r="644" spans="1:8" x14ac:dyDescent="0.3">
      <c r="A644" t="s">
        <v>241</v>
      </c>
      <c r="B644" s="11">
        <v>44551</v>
      </c>
      <c r="C644" t="s">
        <v>248</v>
      </c>
      <c r="D644" s="49">
        <v>6</v>
      </c>
      <c r="E644" t="s">
        <v>236</v>
      </c>
      <c r="F644" t="str">
        <f t="shared" si="30"/>
        <v>Fred</v>
      </c>
      <c r="G644" s="47">
        <f t="shared" si="31"/>
        <v>540</v>
      </c>
      <c r="H644" s="47">
        <f t="shared" si="32"/>
        <v>37.800000000000004</v>
      </c>
    </row>
    <row r="645" spans="1:8" x14ac:dyDescent="0.3">
      <c r="A645" t="s">
        <v>242</v>
      </c>
      <c r="B645" s="11">
        <v>44552</v>
      </c>
      <c r="C645" t="s">
        <v>246</v>
      </c>
      <c r="D645" s="49">
        <v>1</v>
      </c>
      <c r="E645" t="s">
        <v>238</v>
      </c>
      <c r="F645" t="str">
        <f t="shared" si="30"/>
        <v>Shawn</v>
      </c>
      <c r="G645" s="47">
        <f t="shared" si="31"/>
        <v>70</v>
      </c>
      <c r="H645" s="47">
        <f t="shared" si="32"/>
        <v>4.9000000000000004</v>
      </c>
    </row>
    <row r="646" spans="1:8" x14ac:dyDescent="0.3">
      <c r="A646" t="s">
        <v>242</v>
      </c>
      <c r="B646" s="11">
        <v>44552</v>
      </c>
      <c r="C646" t="s">
        <v>247</v>
      </c>
      <c r="D646" s="49">
        <v>5</v>
      </c>
      <c r="E646" t="s">
        <v>236</v>
      </c>
      <c r="F646" t="str">
        <f t="shared" si="30"/>
        <v>Shawn</v>
      </c>
      <c r="G646" s="47">
        <f t="shared" si="31"/>
        <v>375</v>
      </c>
      <c r="H646" s="47">
        <f t="shared" si="32"/>
        <v>26.250000000000004</v>
      </c>
    </row>
    <row r="647" spans="1:8" x14ac:dyDescent="0.3">
      <c r="A647" t="s">
        <v>243</v>
      </c>
      <c r="B647" s="11">
        <v>44553</v>
      </c>
      <c r="C647" t="s">
        <v>246</v>
      </c>
      <c r="D647" s="49">
        <v>5</v>
      </c>
      <c r="E647" t="s">
        <v>235</v>
      </c>
      <c r="F647" t="str">
        <f t="shared" si="30"/>
        <v>Tracy</v>
      </c>
      <c r="G647" s="47">
        <f t="shared" si="31"/>
        <v>660</v>
      </c>
      <c r="H647" s="47">
        <f t="shared" si="32"/>
        <v>46.2</v>
      </c>
    </row>
    <row r="648" spans="1:8" x14ac:dyDescent="0.3">
      <c r="A648" t="s">
        <v>251</v>
      </c>
      <c r="B648" s="11">
        <v>44553</v>
      </c>
      <c r="C648" t="s">
        <v>248</v>
      </c>
      <c r="D648" s="49">
        <v>10</v>
      </c>
      <c r="E648" t="s">
        <v>237</v>
      </c>
      <c r="F648" t="str">
        <f t="shared" si="30"/>
        <v>Fred</v>
      </c>
      <c r="G648" s="47">
        <f t="shared" si="31"/>
        <v>1020</v>
      </c>
      <c r="H648" s="47">
        <f t="shared" si="32"/>
        <v>71.400000000000006</v>
      </c>
    </row>
    <row r="649" spans="1:8" x14ac:dyDescent="0.3">
      <c r="A649" t="s">
        <v>242</v>
      </c>
      <c r="B649" s="11">
        <v>44555</v>
      </c>
      <c r="C649" t="s">
        <v>246</v>
      </c>
      <c r="D649" s="49">
        <v>3</v>
      </c>
      <c r="E649" t="s">
        <v>236</v>
      </c>
      <c r="F649" t="str">
        <f t="shared" si="30"/>
        <v>Shawn</v>
      </c>
      <c r="G649" s="47">
        <f t="shared" si="31"/>
        <v>225</v>
      </c>
      <c r="H649" s="47">
        <f t="shared" si="32"/>
        <v>15.750000000000002</v>
      </c>
    </row>
    <row r="650" spans="1:8" x14ac:dyDescent="0.3">
      <c r="A650" t="s">
        <v>251</v>
      </c>
      <c r="B650" s="11">
        <v>44555</v>
      </c>
      <c r="C650" t="s">
        <v>245</v>
      </c>
      <c r="D650" s="49">
        <v>9</v>
      </c>
      <c r="E650" t="s">
        <v>236</v>
      </c>
      <c r="F650" t="str">
        <f t="shared" si="30"/>
        <v>Fred</v>
      </c>
      <c r="G650" s="47">
        <f t="shared" si="31"/>
        <v>810</v>
      </c>
      <c r="H650" s="47">
        <f t="shared" si="32"/>
        <v>56.7</v>
      </c>
    </row>
    <row r="651" spans="1:8" x14ac:dyDescent="0.3">
      <c r="A651" t="s">
        <v>240</v>
      </c>
      <c r="B651" s="11">
        <v>44556</v>
      </c>
      <c r="C651" t="s">
        <v>246</v>
      </c>
      <c r="D651" s="49">
        <v>1</v>
      </c>
      <c r="E651" t="s">
        <v>235</v>
      </c>
      <c r="F651" t="str">
        <f t="shared" si="30"/>
        <v>Tracy</v>
      </c>
      <c r="G651" s="47">
        <f t="shared" si="31"/>
        <v>108</v>
      </c>
      <c r="H651" s="47">
        <f t="shared" si="32"/>
        <v>7.5600000000000005</v>
      </c>
    </row>
    <row r="652" spans="1:8" x14ac:dyDescent="0.3">
      <c r="A652" t="s">
        <v>242</v>
      </c>
      <c r="B652" s="11">
        <v>44556</v>
      </c>
      <c r="C652" t="s">
        <v>246</v>
      </c>
      <c r="D652" s="49">
        <v>9</v>
      </c>
      <c r="E652" t="s">
        <v>239</v>
      </c>
      <c r="F652" t="str">
        <f t="shared" si="30"/>
        <v>Shawn</v>
      </c>
      <c r="G652" s="47">
        <f t="shared" si="31"/>
        <v>810</v>
      </c>
      <c r="H652" s="47">
        <f t="shared" si="32"/>
        <v>56.7</v>
      </c>
    </row>
    <row r="653" spans="1:8" x14ac:dyDescent="0.3">
      <c r="A653" t="s">
        <v>251</v>
      </c>
      <c r="B653" s="11">
        <v>44557</v>
      </c>
      <c r="C653" t="s">
        <v>247</v>
      </c>
      <c r="D653" s="13">
        <v>1</v>
      </c>
      <c r="E653" t="s">
        <v>236</v>
      </c>
      <c r="F653" t="str">
        <f t="shared" si="30"/>
        <v>Fred</v>
      </c>
      <c r="G653" s="47">
        <f t="shared" si="31"/>
        <v>90</v>
      </c>
      <c r="H653" s="47">
        <f t="shared" si="32"/>
        <v>6.3000000000000007</v>
      </c>
    </row>
    <row r="654" spans="1:8" x14ac:dyDescent="0.3">
      <c r="A654" t="s">
        <v>241</v>
      </c>
      <c r="B654" s="11">
        <v>44557</v>
      </c>
      <c r="C654" t="s">
        <v>246</v>
      </c>
      <c r="D654" s="49">
        <v>3</v>
      </c>
      <c r="E654" t="s">
        <v>236</v>
      </c>
      <c r="F654" t="str">
        <f t="shared" si="30"/>
        <v>Fred</v>
      </c>
      <c r="G654" s="47">
        <f t="shared" si="31"/>
        <v>270</v>
      </c>
      <c r="H654" s="47">
        <f t="shared" si="32"/>
        <v>18.900000000000002</v>
      </c>
    </row>
    <row r="655" spans="1:8" x14ac:dyDescent="0.3">
      <c r="A655" t="s">
        <v>241</v>
      </c>
      <c r="B655" s="11">
        <v>44557</v>
      </c>
      <c r="C655" t="s">
        <v>247</v>
      </c>
      <c r="D655" s="49">
        <v>3</v>
      </c>
      <c r="E655" t="s">
        <v>239</v>
      </c>
      <c r="F655" t="str">
        <f t="shared" si="30"/>
        <v>Fred</v>
      </c>
      <c r="G655" s="47">
        <f t="shared" si="31"/>
        <v>324</v>
      </c>
      <c r="H655" s="47">
        <f t="shared" si="32"/>
        <v>22.680000000000003</v>
      </c>
    </row>
    <row r="656" spans="1:8" x14ac:dyDescent="0.3">
      <c r="A656" t="s">
        <v>242</v>
      </c>
      <c r="B656" s="11">
        <v>44558</v>
      </c>
      <c r="C656" t="s">
        <v>247</v>
      </c>
      <c r="D656" s="49">
        <v>5</v>
      </c>
      <c r="E656" t="s">
        <v>236</v>
      </c>
      <c r="F656" t="str">
        <f t="shared" si="30"/>
        <v>Shawn</v>
      </c>
      <c r="G656" s="47">
        <f t="shared" si="31"/>
        <v>375</v>
      </c>
      <c r="H656" s="47">
        <f t="shared" si="32"/>
        <v>26.250000000000004</v>
      </c>
    </row>
    <row r="657" spans="1:8" x14ac:dyDescent="0.3">
      <c r="A657" t="s">
        <v>242</v>
      </c>
      <c r="B657" s="11">
        <v>44558</v>
      </c>
      <c r="C657" t="s">
        <v>245</v>
      </c>
      <c r="D657" s="49">
        <v>8</v>
      </c>
      <c r="E657" t="s">
        <v>238</v>
      </c>
      <c r="F657" t="str">
        <f t="shared" si="30"/>
        <v>Shawn</v>
      </c>
      <c r="G657" s="47">
        <f t="shared" si="31"/>
        <v>560</v>
      </c>
      <c r="H657" s="47">
        <f t="shared" si="32"/>
        <v>39.200000000000003</v>
      </c>
    </row>
    <row r="658" spans="1:8" x14ac:dyDescent="0.3">
      <c r="A658" t="s">
        <v>241</v>
      </c>
      <c r="B658" s="11">
        <v>44558</v>
      </c>
      <c r="C658" t="s">
        <v>247</v>
      </c>
      <c r="D658" s="49">
        <v>9</v>
      </c>
      <c r="E658" t="s">
        <v>236</v>
      </c>
      <c r="F658" t="str">
        <f t="shared" si="30"/>
        <v>Fred</v>
      </c>
      <c r="G658" s="47">
        <f t="shared" si="31"/>
        <v>810</v>
      </c>
      <c r="H658" s="47">
        <f t="shared" si="32"/>
        <v>56.7</v>
      </c>
    </row>
    <row r="659" spans="1:8" x14ac:dyDescent="0.3">
      <c r="A659" t="s">
        <v>242</v>
      </c>
      <c r="B659" s="11">
        <v>44558</v>
      </c>
      <c r="C659" t="s">
        <v>245</v>
      </c>
      <c r="D659" s="13">
        <v>10</v>
      </c>
      <c r="E659" t="s">
        <v>237</v>
      </c>
      <c r="F659" t="str">
        <f t="shared" si="30"/>
        <v>Shawn</v>
      </c>
      <c r="G659" s="47">
        <f t="shared" si="31"/>
        <v>850</v>
      </c>
      <c r="H659" s="47">
        <f t="shared" si="32"/>
        <v>59.500000000000007</v>
      </c>
    </row>
    <row r="660" spans="1:8" x14ac:dyDescent="0.3">
      <c r="A660" t="s">
        <v>251</v>
      </c>
      <c r="B660" s="11">
        <v>44559</v>
      </c>
      <c r="C660" t="s">
        <v>248</v>
      </c>
      <c r="D660" s="49">
        <v>8</v>
      </c>
      <c r="E660" t="s">
        <v>238</v>
      </c>
      <c r="F660" t="str">
        <f t="shared" si="30"/>
        <v>Fred</v>
      </c>
      <c r="G660" s="47">
        <f t="shared" si="31"/>
        <v>672</v>
      </c>
      <c r="H660" s="47">
        <f t="shared" si="32"/>
        <v>47.040000000000006</v>
      </c>
    </row>
    <row r="661" spans="1:8" x14ac:dyDescent="0.3">
      <c r="A661" t="s">
        <v>251</v>
      </c>
      <c r="B661" s="11">
        <v>44561</v>
      </c>
      <c r="C661" t="s">
        <v>247</v>
      </c>
      <c r="D661" s="49">
        <v>5</v>
      </c>
      <c r="E661" t="s">
        <v>237</v>
      </c>
      <c r="F661" t="str">
        <f t="shared" si="30"/>
        <v>Fred</v>
      </c>
      <c r="G661" s="47">
        <f t="shared" si="31"/>
        <v>510</v>
      </c>
      <c r="H661" s="47">
        <f t="shared" si="32"/>
        <v>35.700000000000003</v>
      </c>
    </row>
    <row r="662" spans="1:8" x14ac:dyDescent="0.3">
      <c r="A662" t="s">
        <v>241</v>
      </c>
      <c r="B662" s="11">
        <v>44561</v>
      </c>
      <c r="C662" t="s">
        <v>247</v>
      </c>
      <c r="D662" s="49">
        <v>3</v>
      </c>
      <c r="E662" t="s">
        <v>236</v>
      </c>
      <c r="F662" t="str">
        <f t="shared" si="30"/>
        <v>Fred</v>
      </c>
      <c r="G662" s="47">
        <f t="shared" si="31"/>
        <v>270</v>
      </c>
      <c r="H662" s="47">
        <f t="shared" si="32"/>
        <v>18.900000000000002</v>
      </c>
    </row>
  </sheetData>
  <dataValidations count="5">
    <dataValidation type="list" allowBlank="1" showInputMessage="1" showErrorMessage="1" sqref="A2:A662" xr:uid="{97E5598B-9B88-487E-9CB6-2751D9E36817}">
      <formula1>Project</formula1>
    </dataValidation>
    <dataValidation type="date" allowBlank="1" showInputMessage="1" showErrorMessage="1" error="Can't you read?" prompt="Enter date as m/d" sqref="B2:B662" xr:uid="{3424108F-497E-4074-B90F-CB1A83F3C84A}">
      <formula1>44197</formula1>
      <formula2>44561</formula2>
    </dataValidation>
    <dataValidation type="list" allowBlank="1" showInputMessage="1" showErrorMessage="1" sqref="C2:C662" xr:uid="{546BB507-54FD-433E-94B5-28457B5B6EF9}">
      <formula1>Staff</formula1>
    </dataValidation>
    <dataValidation type="whole" operator="greaterThan" allowBlank="1" showInputMessage="1" showErrorMessage="1" sqref="D2:D662" xr:uid="{011D77D5-8D47-4A7E-B6A0-D4A1BC94EAFE}">
      <formula1>0</formula1>
    </dataValidation>
    <dataValidation type="list" allowBlank="1" showInputMessage="1" showErrorMessage="1" sqref="E2:E662" xr:uid="{176F7BD7-C0F5-454B-859C-5AA4659B6917}">
      <formula1>Type</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CC86F-A91F-4364-9853-7FAF57560907}">
  <dimension ref="A1:I17"/>
  <sheetViews>
    <sheetView zoomScale="130" zoomScaleNormal="130" workbookViewId="0"/>
  </sheetViews>
  <sheetFormatPr defaultRowHeight="14.4" x14ac:dyDescent="0.3"/>
  <cols>
    <col min="1" max="1" width="12.5546875" customWidth="1"/>
    <col min="2" max="4" width="13.44140625" customWidth="1"/>
    <col min="5" max="5" width="18.5546875" customWidth="1"/>
    <col min="9" max="9" width="53.5546875" bestFit="1" customWidth="1"/>
  </cols>
  <sheetData>
    <row r="1" spans="1:9" ht="15.6" x14ac:dyDescent="0.3">
      <c r="A1" s="33"/>
      <c r="B1" s="33" t="s">
        <v>106</v>
      </c>
      <c r="C1" s="33" t="s">
        <v>104</v>
      </c>
      <c r="D1" s="33" t="s">
        <v>105</v>
      </c>
      <c r="E1" s="33" t="s">
        <v>116</v>
      </c>
      <c r="I1" s="36" t="s">
        <v>113</v>
      </c>
    </row>
    <row r="2" spans="1:9" x14ac:dyDescent="0.3">
      <c r="A2" s="33" t="s">
        <v>91</v>
      </c>
      <c r="B2" s="40">
        <v>1210000</v>
      </c>
      <c r="C2" s="40">
        <v>2855000</v>
      </c>
      <c r="D2" s="40">
        <v>1604000</v>
      </c>
      <c r="E2" s="41">
        <f t="shared" ref="E2:E14" si="0">SUM(B2:D2)</f>
        <v>5669000</v>
      </c>
    </row>
    <row r="3" spans="1:9" x14ac:dyDescent="0.3">
      <c r="A3" s="33" t="s">
        <v>92</v>
      </c>
      <c r="B3" s="40">
        <v>1105000</v>
      </c>
      <c r="C3" s="40">
        <v>2833000</v>
      </c>
      <c r="D3" s="40">
        <v>1786000</v>
      </c>
      <c r="E3" s="41">
        <f t="shared" si="0"/>
        <v>5724000</v>
      </c>
      <c r="I3" t="s">
        <v>200</v>
      </c>
    </row>
    <row r="4" spans="1:9" x14ac:dyDescent="0.3">
      <c r="A4" s="33" t="s">
        <v>93</v>
      </c>
      <c r="B4" s="40">
        <v>1081000</v>
      </c>
      <c r="C4" s="40">
        <v>2356000</v>
      </c>
      <c r="D4" s="40">
        <v>1672000</v>
      </c>
      <c r="E4" s="41">
        <f t="shared" si="0"/>
        <v>5109000</v>
      </c>
      <c r="I4" t="s">
        <v>115</v>
      </c>
    </row>
    <row r="5" spans="1:9" x14ac:dyDescent="0.3">
      <c r="A5" s="33" t="s">
        <v>94</v>
      </c>
      <c r="B5" s="40">
        <v>1200000</v>
      </c>
      <c r="C5" s="40">
        <v>2638000</v>
      </c>
      <c r="D5" s="40">
        <v>1943000</v>
      </c>
      <c r="E5" s="41">
        <f t="shared" si="0"/>
        <v>5781000</v>
      </c>
      <c r="I5" t="s">
        <v>114</v>
      </c>
    </row>
    <row r="6" spans="1:9" x14ac:dyDescent="0.3">
      <c r="A6" s="33" t="s">
        <v>95</v>
      </c>
      <c r="B6" s="40">
        <v>1481000</v>
      </c>
      <c r="C6" s="40">
        <v>2202000</v>
      </c>
      <c r="D6" s="40">
        <v>1533000</v>
      </c>
      <c r="E6" s="41">
        <f t="shared" si="0"/>
        <v>5216000</v>
      </c>
    </row>
    <row r="7" spans="1:9" x14ac:dyDescent="0.3">
      <c r="A7" s="33" t="s">
        <v>96</v>
      </c>
      <c r="B7" s="40">
        <v>1446000</v>
      </c>
      <c r="C7" s="40">
        <v>2281000</v>
      </c>
      <c r="D7" s="40">
        <v>1795000</v>
      </c>
      <c r="E7" s="41">
        <f t="shared" si="0"/>
        <v>5522000</v>
      </c>
      <c r="I7" s="30" t="s">
        <v>172</v>
      </c>
    </row>
    <row r="8" spans="1:9" x14ac:dyDescent="0.3">
      <c r="A8" s="33" t="s">
        <v>97</v>
      </c>
      <c r="B8" s="40">
        <v>1174000</v>
      </c>
      <c r="C8" s="40">
        <v>2471000</v>
      </c>
      <c r="D8" s="40">
        <v>1851000</v>
      </c>
      <c r="E8" s="41">
        <f t="shared" si="0"/>
        <v>5496000</v>
      </c>
    </row>
    <row r="9" spans="1:9" x14ac:dyDescent="0.3">
      <c r="A9" s="33" t="s">
        <v>98</v>
      </c>
      <c r="B9" s="40">
        <v>1126000</v>
      </c>
      <c r="C9" s="40">
        <v>2310000</v>
      </c>
      <c r="D9" s="40">
        <v>1728000</v>
      </c>
      <c r="E9" s="41">
        <f t="shared" si="0"/>
        <v>5164000</v>
      </c>
    </row>
    <row r="10" spans="1:9" x14ac:dyDescent="0.3">
      <c r="A10" s="33" t="s">
        <v>99</v>
      </c>
      <c r="B10" s="40">
        <v>1265000</v>
      </c>
      <c r="C10" s="40">
        <v>2686000</v>
      </c>
      <c r="D10" s="40">
        <v>1922000</v>
      </c>
      <c r="E10" s="41">
        <f t="shared" si="0"/>
        <v>5873000</v>
      </c>
    </row>
    <row r="11" spans="1:9" x14ac:dyDescent="0.3">
      <c r="A11" s="33" t="s">
        <v>100</v>
      </c>
      <c r="B11" s="40">
        <v>1072000</v>
      </c>
      <c r="C11" s="40">
        <v>2701000</v>
      </c>
      <c r="D11" s="40">
        <v>1883000</v>
      </c>
      <c r="E11" s="41">
        <f t="shared" si="0"/>
        <v>5656000</v>
      </c>
    </row>
    <row r="12" spans="1:9" x14ac:dyDescent="0.3">
      <c r="A12" s="33" t="s">
        <v>101</v>
      </c>
      <c r="B12" s="40">
        <v>1317000</v>
      </c>
      <c r="C12" s="40">
        <v>2657000</v>
      </c>
      <c r="D12" s="40">
        <v>1690000</v>
      </c>
      <c r="E12" s="41">
        <f t="shared" si="0"/>
        <v>5664000</v>
      </c>
    </row>
    <row r="13" spans="1:9" x14ac:dyDescent="0.3">
      <c r="A13" s="33" t="s">
        <v>102</v>
      </c>
      <c r="B13" s="40">
        <v>1204000</v>
      </c>
      <c r="C13" s="40">
        <v>2966000</v>
      </c>
      <c r="D13" s="40">
        <v>1750000</v>
      </c>
      <c r="E13" s="41">
        <f t="shared" si="0"/>
        <v>5920000</v>
      </c>
    </row>
    <row r="14" spans="1:9" x14ac:dyDescent="0.3">
      <c r="A14" s="33" t="s">
        <v>117</v>
      </c>
      <c r="B14" s="41">
        <f t="shared" ref="B14:D14" si="1">SUM(B2:B13)</f>
        <v>14681000</v>
      </c>
      <c r="C14" s="41">
        <f t="shared" si="1"/>
        <v>30956000</v>
      </c>
      <c r="D14" s="41">
        <f t="shared" si="1"/>
        <v>21157000</v>
      </c>
      <c r="E14" s="41">
        <f t="shared" si="0"/>
        <v>66794000</v>
      </c>
    </row>
    <row r="16" spans="1:9" x14ac:dyDescent="0.3">
      <c r="B16" s="8"/>
    </row>
    <row r="17" spans="2:4" x14ac:dyDescent="0.3">
      <c r="B17" s="34"/>
      <c r="C17" s="34"/>
      <c r="D17"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C1AA8-8B9C-42FB-87D4-FAC5B3457BFA}">
  <dimension ref="A1:Q17"/>
  <sheetViews>
    <sheetView zoomScale="85" zoomScaleNormal="85" workbookViewId="0">
      <selection activeCell="M4" sqref="M4:M15"/>
    </sheetView>
  </sheetViews>
  <sheetFormatPr defaultRowHeight="14.4" x14ac:dyDescent="0.3"/>
  <cols>
    <col min="2" max="4" width="13.44140625" customWidth="1"/>
    <col min="5" max="5" width="15.6640625" customWidth="1"/>
    <col min="6" max="8" width="13.44140625" customWidth="1"/>
    <col min="9" max="9" width="15.6640625" customWidth="1"/>
    <col min="10" max="12" width="13.44140625" customWidth="1"/>
    <col min="13" max="13" width="15.6640625" customWidth="1"/>
    <col min="14" max="14" width="17.109375" customWidth="1"/>
  </cols>
  <sheetData>
    <row r="1" spans="1:17" x14ac:dyDescent="0.3">
      <c r="A1" s="45"/>
      <c r="E1" t="s">
        <v>118</v>
      </c>
      <c r="I1" t="s">
        <v>119</v>
      </c>
      <c r="M1" t="s">
        <v>120</v>
      </c>
      <c r="P1" s="30" t="s">
        <v>257</v>
      </c>
      <c r="Q1" t="s">
        <v>158</v>
      </c>
    </row>
    <row r="2" spans="1:17" x14ac:dyDescent="0.3">
      <c r="P2" s="30">
        <v>1</v>
      </c>
      <c r="Q2" t="s">
        <v>213</v>
      </c>
    </row>
    <row r="3" spans="1:17" ht="28.8" x14ac:dyDescent="0.3">
      <c r="B3" t="s">
        <v>106</v>
      </c>
      <c r="C3" t="s">
        <v>104</v>
      </c>
      <c r="D3" t="s">
        <v>105</v>
      </c>
      <c r="E3" t="s">
        <v>103</v>
      </c>
      <c r="F3" t="s">
        <v>106</v>
      </c>
      <c r="G3" t="s">
        <v>104</v>
      </c>
      <c r="H3" t="s">
        <v>105</v>
      </c>
      <c r="I3" t="s">
        <v>103</v>
      </c>
      <c r="J3" t="s">
        <v>106</v>
      </c>
      <c r="K3" t="s">
        <v>104</v>
      </c>
      <c r="L3" t="s">
        <v>105</v>
      </c>
      <c r="M3" t="s">
        <v>103</v>
      </c>
      <c r="N3" s="10" t="s">
        <v>121</v>
      </c>
      <c r="P3" s="30">
        <v>2</v>
      </c>
      <c r="Q3" t="s">
        <v>214</v>
      </c>
    </row>
    <row r="4" spans="1:17" x14ac:dyDescent="0.3">
      <c r="A4" t="s">
        <v>91</v>
      </c>
      <c r="B4" s="8">
        <v>1210000</v>
      </c>
      <c r="C4" s="8">
        <v>2855000</v>
      </c>
      <c r="D4" s="8">
        <v>1604000</v>
      </c>
      <c r="E4" s="8"/>
      <c r="F4" s="8">
        <v>2057000</v>
      </c>
      <c r="G4" s="8">
        <v>4853500</v>
      </c>
      <c r="H4" s="8">
        <v>2726800</v>
      </c>
      <c r="I4" s="8"/>
      <c r="J4" s="8">
        <v>1111764.705882353</v>
      </c>
      <c r="K4" s="8">
        <v>2079411.7647058824</v>
      </c>
      <c r="L4" s="8">
        <v>1343529.411764706</v>
      </c>
      <c r="M4" s="8">
        <f t="shared" ref="M4:M15" si="0">SUM(J4:L4)</f>
        <v>4534705.8823529407</v>
      </c>
      <c r="N4" s="8"/>
      <c r="P4" s="30">
        <v>3</v>
      </c>
      <c r="Q4" t="s">
        <v>215</v>
      </c>
    </row>
    <row r="5" spans="1:17" x14ac:dyDescent="0.3">
      <c r="A5" t="s">
        <v>92</v>
      </c>
      <c r="B5" s="8">
        <v>1105000</v>
      </c>
      <c r="C5" s="8">
        <v>2833000</v>
      </c>
      <c r="D5" s="8">
        <v>1786000</v>
      </c>
      <c r="E5" s="8"/>
      <c r="F5" s="8">
        <v>1878500</v>
      </c>
      <c r="G5" s="8">
        <v>4816100</v>
      </c>
      <c r="H5" s="8">
        <v>3036200</v>
      </c>
      <c r="I5" s="8"/>
      <c r="J5" s="8">
        <v>1050000</v>
      </c>
      <c r="K5" s="8">
        <v>2066470.5882352942</v>
      </c>
      <c r="L5" s="8">
        <v>1450588.2352941176</v>
      </c>
      <c r="M5" s="8">
        <f t="shared" si="0"/>
        <v>4567058.823529412</v>
      </c>
      <c r="N5" s="8"/>
      <c r="P5" s="30">
        <v>4</v>
      </c>
      <c r="Q5" t="s">
        <v>216</v>
      </c>
    </row>
    <row r="6" spans="1:17" x14ac:dyDescent="0.3">
      <c r="A6" t="s">
        <v>93</v>
      </c>
      <c r="B6" s="8">
        <v>1081000</v>
      </c>
      <c r="C6" s="8">
        <v>2356000</v>
      </c>
      <c r="D6" s="8">
        <v>1672000</v>
      </c>
      <c r="E6" s="8"/>
      <c r="F6" s="8">
        <v>1837700</v>
      </c>
      <c r="G6" s="8">
        <v>4005200</v>
      </c>
      <c r="H6" s="8">
        <v>2842400</v>
      </c>
      <c r="I6" s="8"/>
      <c r="J6" s="8">
        <v>1035882.3529411765</v>
      </c>
      <c r="K6" s="8">
        <v>1785882.3529411766</v>
      </c>
      <c r="L6" s="8">
        <v>1383529.411764706</v>
      </c>
      <c r="M6" s="8">
        <f t="shared" si="0"/>
        <v>4205294.1176470593</v>
      </c>
      <c r="N6" s="8"/>
      <c r="P6" s="30">
        <v>5</v>
      </c>
      <c r="Q6" t="s">
        <v>217</v>
      </c>
    </row>
    <row r="7" spans="1:17" x14ac:dyDescent="0.3">
      <c r="A7" t="s">
        <v>94</v>
      </c>
      <c r="B7" s="8">
        <v>1200000</v>
      </c>
      <c r="C7" s="8">
        <v>2638000</v>
      </c>
      <c r="D7" s="8">
        <v>1943000</v>
      </c>
      <c r="E7" s="8"/>
      <c r="F7" s="8">
        <v>2040000</v>
      </c>
      <c r="G7" s="8">
        <v>4484600</v>
      </c>
      <c r="H7" s="8">
        <v>3303100</v>
      </c>
      <c r="I7" s="8"/>
      <c r="J7" s="8">
        <v>1105882.3529411764</v>
      </c>
      <c r="K7" s="8">
        <v>1951764.705882353</v>
      </c>
      <c r="L7" s="8">
        <v>1542941.1764705882</v>
      </c>
      <c r="M7" s="8">
        <f t="shared" si="0"/>
        <v>4600588.2352941176</v>
      </c>
      <c r="N7" s="8"/>
      <c r="P7" s="30">
        <v>6</v>
      </c>
      <c r="Q7" t="s">
        <v>218</v>
      </c>
    </row>
    <row r="8" spans="1:17" x14ac:dyDescent="0.3">
      <c r="A8" t="s">
        <v>95</v>
      </c>
      <c r="B8" s="8">
        <v>1481000</v>
      </c>
      <c r="C8" s="8">
        <v>2202000</v>
      </c>
      <c r="D8" s="8">
        <v>1533000</v>
      </c>
      <c r="E8" s="8"/>
      <c r="F8" s="8">
        <v>2517700</v>
      </c>
      <c r="G8" s="8">
        <v>3743400</v>
      </c>
      <c r="H8" s="8">
        <v>2606100</v>
      </c>
      <c r="I8" s="8"/>
      <c r="J8" s="8">
        <v>1271176.4705882352</v>
      </c>
      <c r="K8" s="8">
        <v>1695294.1176470588</v>
      </c>
      <c r="L8" s="8">
        <v>1301764.705882353</v>
      </c>
      <c r="M8" s="8">
        <f t="shared" si="0"/>
        <v>4268235.2941176472</v>
      </c>
      <c r="N8" s="8"/>
      <c r="P8" s="30">
        <v>7</v>
      </c>
      <c r="Q8" t="s">
        <v>219</v>
      </c>
    </row>
    <row r="9" spans="1:17" x14ac:dyDescent="0.3">
      <c r="A9" t="s">
        <v>96</v>
      </c>
      <c r="B9" s="8">
        <v>1446000</v>
      </c>
      <c r="C9" s="8">
        <v>2281000</v>
      </c>
      <c r="D9" s="8">
        <v>1795000</v>
      </c>
      <c r="E9" s="8"/>
      <c r="F9" s="8">
        <v>2458200</v>
      </c>
      <c r="G9" s="8">
        <v>3877700</v>
      </c>
      <c r="H9" s="8">
        <v>3051500</v>
      </c>
      <c r="I9" s="8"/>
      <c r="J9" s="8">
        <v>1250588.2352941176</v>
      </c>
      <c r="K9" s="8">
        <v>1741764.705882353</v>
      </c>
      <c r="L9" s="8">
        <v>1455882.3529411764</v>
      </c>
      <c r="M9" s="8">
        <f t="shared" si="0"/>
        <v>4448235.2941176463</v>
      </c>
      <c r="N9" s="8"/>
    </row>
    <row r="10" spans="1:17" x14ac:dyDescent="0.3">
      <c r="A10" t="s">
        <v>97</v>
      </c>
      <c r="B10" s="8">
        <v>1174000</v>
      </c>
      <c r="C10" s="8">
        <v>2471000</v>
      </c>
      <c r="D10" s="8">
        <v>1851000</v>
      </c>
      <c r="E10" s="8"/>
      <c r="F10" s="8">
        <v>1995800</v>
      </c>
      <c r="G10" s="8">
        <v>4200700</v>
      </c>
      <c r="H10" s="8">
        <v>3146700</v>
      </c>
      <c r="I10" s="8"/>
      <c r="J10" s="8">
        <v>1090588.2352941176</v>
      </c>
      <c r="K10" s="8">
        <v>1853529.411764706</v>
      </c>
      <c r="L10" s="8">
        <v>1488823.5294117648</v>
      </c>
      <c r="M10" s="8">
        <f t="shared" si="0"/>
        <v>4432941.1764705889</v>
      </c>
      <c r="N10" s="8"/>
    </row>
    <row r="11" spans="1:17" x14ac:dyDescent="0.3">
      <c r="A11" t="s">
        <v>98</v>
      </c>
      <c r="B11" s="8">
        <v>1126000</v>
      </c>
      <c r="C11" s="8">
        <v>2310000</v>
      </c>
      <c r="D11" s="8">
        <v>1728000</v>
      </c>
      <c r="E11" s="8"/>
      <c r="F11" s="8">
        <v>1914200</v>
      </c>
      <c r="G11" s="8">
        <v>3927000</v>
      </c>
      <c r="H11" s="8">
        <v>2937600</v>
      </c>
      <c r="I11" s="8"/>
      <c r="J11" s="8">
        <v>1062352.9411764706</v>
      </c>
      <c r="K11" s="8">
        <v>1758823.5294117648</v>
      </c>
      <c r="L11" s="8">
        <v>1416470.588235294</v>
      </c>
      <c r="M11" s="8">
        <f t="shared" si="0"/>
        <v>4237647.0588235296</v>
      </c>
      <c r="N11" s="8"/>
    </row>
    <row r="12" spans="1:17" x14ac:dyDescent="0.3">
      <c r="A12" t="s">
        <v>99</v>
      </c>
      <c r="B12" s="8">
        <v>1265000</v>
      </c>
      <c r="C12" s="8">
        <v>2686000</v>
      </c>
      <c r="D12" s="8">
        <v>1922000</v>
      </c>
      <c r="E12" s="8"/>
      <c r="F12" s="8">
        <v>2150500</v>
      </c>
      <c r="G12" s="8">
        <v>4566200</v>
      </c>
      <c r="H12" s="8">
        <v>3267400</v>
      </c>
      <c r="I12" s="8"/>
      <c r="J12" s="8">
        <v>1144117.6470588236</v>
      </c>
      <c r="K12" s="8">
        <v>1980000</v>
      </c>
      <c r="L12" s="8">
        <v>1530588.2352941176</v>
      </c>
      <c r="M12" s="8">
        <f t="shared" si="0"/>
        <v>4654705.8823529407</v>
      </c>
      <c r="N12" s="8"/>
    </row>
    <row r="13" spans="1:17" x14ac:dyDescent="0.3">
      <c r="A13" t="s">
        <v>100</v>
      </c>
      <c r="B13" s="8">
        <v>1072000</v>
      </c>
      <c r="C13" s="8">
        <v>2701000</v>
      </c>
      <c r="D13" s="8">
        <v>1883000</v>
      </c>
      <c r="E13" s="8"/>
      <c r="F13" s="8">
        <v>1822400</v>
      </c>
      <c r="G13" s="8">
        <v>4591700</v>
      </c>
      <c r="H13" s="8">
        <v>3201100</v>
      </c>
      <c r="I13" s="8"/>
      <c r="J13" s="8">
        <v>1030588.2352941177</v>
      </c>
      <c r="K13" s="8">
        <v>1988823.5294117648</v>
      </c>
      <c r="L13" s="8">
        <v>1507647.0588235294</v>
      </c>
      <c r="M13" s="8">
        <f t="shared" si="0"/>
        <v>4527058.823529412</v>
      </c>
      <c r="N13" s="8"/>
    </row>
    <row r="14" spans="1:17" x14ac:dyDescent="0.3">
      <c r="A14" t="s">
        <v>101</v>
      </c>
      <c r="B14" s="8">
        <v>1317000</v>
      </c>
      <c r="C14" s="8">
        <v>2657000</v>
      </c>
      <c r="D14" s="8">
        <v>1690000</v>
      </c>
      <c r="E14" s="8"/>
      <c r="F14" s="8">
        <v>2238900</v>
      </c>
      <c r="G14" s="8">
        <v>4516900</v>
      </c>
      <c r="H14" s="8">
        <v>2873000</v>
      </c>
      <c r="I14" s="8"/>
      <c r="J14" s="8">
        <v>1174705.8823529412</v>
      </c>
      <c r="K14" s="8">
        <v>1962941.1764705882</v>
      </c>
      <c r="L14" s="8">
        <v>1394117.6470588236</v>
      </c>
      <c r="M14" s="8">
        <f t="shared" si="0"/>
        <v>4531764.7058823537</v>
      </c>
      <c r="N14" s="8"/>
    </row>
    <row r="15" spans="1:17" x14ac:dyDescent="0.3">
      <c r="A15" t="s">
        <v>102</v>
      </c>
      <c r="B15" s="8">
        <v>1204000</v>
      </c>
      <c r="C15" s="8">
        <v>2966000</v>
      </c>
      <c r="D15" s="8">
        <v>1750000</v>
      </c>
      <c r="E15" s="8"/>
      <c r="F15" s="8">
        <v>2046800</v>
      </c>
      <c r="G15" s="8">
        <v>5042200</v>
      </c>
      <c r="H15" s="8">
        <v>2975000</v>
      </c>
      <c r="I15" s="8"/>
      <c r="J15" s="8">
        <v>1108235.2941176472</v>
      </c>
      <c r="K15" s="8">
        <v>2144705.8823529412</v>
      </c>
      <c r="L15" s="8">
        <v>1429411.7647058824</v>
      </c>
      <c r="M15" s="8">
        <f t="shared" si="0"/>
        <v>4682352.9411764704</v>
      </c>
      <c r="N15" s="8"/>
    </row>
    <row r="16" spans="1:17" x14ac:dyDescent="0.3">
      <c r="A16" t="s">
        <v>103</v>
      </c>
      <c r="B16" s="8"/>
      <c r="C16" s="8"/>
      <c r="D16" s="8"/>
      <c r="E16" s="8"/>
      <c r="F16" s="8"/>
      <c r="G16" s="8"/>
      <c r="H16" s="8"/>
      <c r="I16" s="8"/>
      <c r="J16" s="8"/>
      <c r="K16" s="8"/>
      <c r="L16" s="8"/>
      <c r="M16" s="8"/>
      <c r="N16" s="8"/>
    </row>
    <row r="17" spans="3:3" x14ac:dyDescent="0.3">
      <c r="C17" s="8"/>
    </row>
  </sheetData>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09DB-73E1-48AC-81EF-37E2D8C1CDF9}">
  <dimension ref="A1:N28"/>
  <sheetViews>
    <sheetView zoomScaleNormal="100" workbookViewId="0"/>
  </sheetViews>
  <sheetFormatPr defaultRowHeight="14.4" x14ac:dyDescent="0.3"/>
  <cols>
    <col min="2" max="4" width="13.44140625" customWidth="1"/>
    <col min="5" max="5" width="15.6640625" customWidth="1"/>
    <col min="6" max="8" width="13.44140625" customWidth="1"/>
    <col min="9" max="9" width="15.6640625" customWidth="1"/>
    <col min="10" max="12" width="13.44140625" customWidth="1"/>
    <col min="13" max="13" width="15.6640625" customWidth="1"/>
    <col min="14" max="14" width="19.88671875" customWidth="1"/>
    <col min="15" max="15" width="17" customWidth="1"/>
  </cols>
  <sheetData>
    <row r="1" spans="1:14" x14ac:dyDescent="0.3">
      <c r="E1" t="s">
        <v>118</v>
      </c>
      <c r="I1" t="s">
        <v>119</v>
      </c>
      <c r="M1" t="s">
        <v>120</v>
      </c>
      <c r="N1" t="s">
        <v>194</v>
      </c>
    </row>
    <row r="3" spans="1:14" ht="28.8" x14ac:dyDescent="0.3">
      <c r="B3" t="s">
        <v>106</v>
      </c>
      <c r="C3" t="s">
        <v>104</v>
      </c>
      <c r="D3" t="s">
        <v>105</v>
      </c>
      <c r="E3" t="s">
        <v>103</v>
      </c>
      <c r="F3" t="s">
        <v>106</v>
      </c>
      <c r="G3" t="s">
        <v>104</v>
      </c>
      <c r="H3" t="s">
        <v>105</v>
      </c>
      <c r="I3" t="s">
        <v>103</v>
      </c>
      <c r="J3" t="s">
        <v>106</v>
      </c>
      <c r="K3" t="s">
        <v>104</v>
      </c>
      <c r="L3" t="s">
        <v>105</v>
      </c>
      <c r="M3" t="s">
        <v>103</v>
      </c>
      <c r="N3" s="10" t="s">
        <v>121</v>
      </c>
    </row>
    <row r="4" spans="1:14" x14ac:dyDescent="0.3">
      <c r="A4" t="s">
        <v>91</v>
      </c>
      <c r="B4" s="15">
        <v>1597200</v>
      </c>
      <c r="C4" s="15">
        <v>3768600</v>
      </c>
      <c r="D4" s="15">
        <v>2117280</v>
      </c>
      <c r="E4" s="15"/>
      <c r="F4" s="15">
        <v>2715240</v>
      </c>
      <c r="G4" s="15">
        <v>6406620</v>
      </c>
      <c r="H4" s="15">
        <v>3599376</v>
      </c>
      <c r="I4" s="15"/>
      <c r="J4" s="15">
        <v>1467529.411764706</v>
      </c>
      <c r="K4" s="15">
        <v>2744823.5294117648</v>
      </c>
      <c r="L4" s="15">
        <v>1773458.823529412</v>
      </c>
      <c r="M4" s="15"/>
      <c r="N4" s="15"/>
    </row>
    <row r="5" spans="1:14" x14ac:dyDescent="0.3">
      <c r="A5" t="s">
        <v>92</v>
      </c>
      <c r="B5" s="15">
        <v>1458600</v>
      </c>
      <c r="C5" s="15">
        <v>3739560</v>
      </c>
      <c r="D5" s="15">
        <v>2357520</v>
      </c>
      <c r="E5" s="15"/>
      <c r="F5" s="15">
        <v>2479620</v>
      </c>
      <c r="G5" s="15">
        <v>6357252</v>
      </c>
      <c r="H5" s="15">
        <v>4007784</v>
      </c>
      <c r="I5" s="15"/>
      <c r="J5" s="15">
        <v>1386000</v>
      </c>
      <c r="K5" s="15">
        <v>2727741.1764705884</v>
      </c>
      <c r="L5" s="15">
        <v>1914776.4705882354</v>
      </c>
      <c r="M5" s="15"/>
      <c r="N5" s="15"/>
    </row>
    <row r="6" spans="1:14" x14ac:dyDescent="0.3">
      <c r="A6" t="s">
        <v>93</v>
      </c>
      <c r="B6" s="15">
        <v>1426920</v>
      </c>
      <c r="C6" s="15">
        <v>3109920</v>
      </c>
      <c r="D6" s="15">
        <v>2207040</v>
      </c>
      <c r="E6" s="15"/>
      <c r="F6" s="15">
        <v>2425764</v>
      </c>
      <c r="G6" s="15">
        <v>5286864</v>
      </c>
      <c r="H6" s="15">
        <v>3751968</v>
      </c>
      <c r="I6" s="15"/>
      <c r="J6" s="15">
        <v>1367364.705882353</v>
      </c>
      <c r="K6" s="15">
        <v>2357364.7058823532</v>
      </c>
      <c r="L6" s="15">
        <v>1826258.823529412</v>
      </c>
      <c r="M6" s="15"/>
      <c r="N6" s="15"/>
    </row>
    <row r="7" spans="1:14" x14ac:dyDescent="0.3">
      <c r="A7" t="s">
        <v>94</v>
      </c>
      <c r="B7" s="15">
        <v>1584000</v>
      </c>
      <c r="C7" s="15">
        <v>3482160</v>
      </c>
      <c r="D7" s="15">
        <v>2564760</v>
      </c>
      <c r="E7" s="15"/>
      <c r="F7" s="15">
        <v>2692800</v>
      </c>
      <c r="G7" s="15">
        <v>5919672</v>
      </c>
      <c r="H7" s="15">
        <v>4360092</v>
      </c>
      <c r="I7" s="15"/>
      <c r="J7" s="15">
        <v>1459764.705882353</v>
      </c>
      <c r="K7" s="15">
        <v>2576329.411764706</v>
      </c>
      <c r="L7" s="15">
        <v>2036682.3529411766</v>
      </c>
      <c r="M7" s="15"/>
      <c r="N7" s="15"/>
    </row>
    <row r="8" spans="1:14" x14ac:dyDescent="0.3">
      <c r="A8" t="s">
        <v>95</v>
      </c>
      <c r="B8" s="15">
        <v>1954920</v>
      </c>
      <c r="C8" s="15">
        <v>2906640</v>
      </c>
      <c r="D8" s="15">
        <v>2023560</v>
      </c>
      <c r="E8" s="15"/>
      <c r="F8" s="15">
        <v>3323364</v>
      </c>
      <c r="G8" s="15">
        <v>4941288</v>
      </c>
      <c r="H8" s="15">
        <v>3440052</v>
      </c>
      <c r="I8" s="15"/>
      <c r="J8" s="15">
        <v>1677952.9411764706</v>
      </c>
      <c r="K8" s="15">
        <v>2237788.2352941176</v>
      </c>
      <c r="L8" s="15">
        <v>1718329.411764706</v>
      </c>
      <c r="M8" s="15"/>
      <c r="N8" s="15"/>
    </row>
    <row r="9" spans="1:14" x14ac:dyDescent="0.3">
      <c r="A9" t="s">
        <v>96</v>
      </c>
      <c r="B9" s="15">
        <v>1908720</v>
      </c>
      <c r="C9" s="15">
        <v>3010920</v>
      </c>
      <c r="D9" s="15">
        <v>2369400</v>
      </c>
      <c r="E9" s="15"/>
      <c r="F9" s="15">
        <v>3244824</v>
      </c>
      <c r="G9" s="15">
        <v>5118564</v>
      </c>
      <c r="H9" s="15">
        <v>4027980</v>
      </c>
      <c r="I9" s="15"/>
      <c r="J9" s="15">
        <v>1650776.4705882352</v>
      </c>
      <c r="K9" s="15">
        <v>2299129.411764706</v>
      </c>
      <c r="L9" s="15">
        <v>1921764.705882353</v>
      </c>
      <c r="M9" s="15"/>
      <c r="N9" s="15"/>
    </row>
    <row r="10" spans="1:14" x14ac:dyDescent="0.3">
      <c r="A10" t="s">
        <v>97</v>
      </c>
      <c r="B10" s="15">
        <v>1549680</v>
      </c>
      <c r="C10" s="15">
        <v>3261720</v>
      </c>
      <c r="D10" s="15">
        <v>2443320</v>
      </c>
      <c r="E10" s="15"/>
      <c r="F10" s="15">
        <v>2634456</v>
      </c>
      <c r="G10" s="15">
        <v>5544924</v>
      </c>
      <c r="H10" s="15">
        <v>4153644</v>
      </c>
      <c r="I10" s="15"/>
      <c r="J10" s="15">
        <v>1439576.4705882352</v>
      </c>
      <c r="K10" s="15">
        <v>2446658.823529412</v>
      </c>
      <c r="L10" s="15">
        <v>1965247.0588235296</v>
      </c>
      <c r="M10" s="15"/>
      <c r="N10" s="15"/>
    </row>
    <row r="11" spans="1:14" x14ac:dyDescent="0.3">
      <c r="A11" t="s">
        <v>98</v>
      </c>
      <c r="B11" s="15">
        <v>1486320</v>
      </c>
      <c r="C11" s="15">
        <v>3049200</v>
      </c>
      <c r="D11" s="15">
        <v>2280960</v>
      </c>
      <c r="E11" s="15"/>
      <c r="F11" s="15">
        <v>2526744</v>
      </c>
      <c r="G11" s="15">
        <v>5183640</v>
      </c>
      <c r="H11" s="15">
        <v>3877632</v>
      </c>
      <c r="I11" s="15"/>
      <c r="J11" s="15">
        <v>1402305.8823529412</v>
      </c>
      <c r="K11" s="15">
        <v>2321647.0588235296</v>
      </c>
      <c r="L11" s="15">
        <v>1869741.1764705882</v>
      </c>
      <c r="M11" s="15"/>
      <c r="N11" s="15"/>
    </row>
    <row r="12" spans="1:14" x14ac:dyDescent="0.3">
      <c r="A12" t="s">
        <v>99</v>
      </c>
      <c r="B12" s="15">
        <v>1669800</v>
      </c>
      <c r="C12" s="15">
        <v>3545520</v>
      </c>
      <c r="D12" s="15">
        <v>2537040</v>
      </c>
      <c r="E12" s="15"/>
      <c r="F12" s="15">
        <v>2838660</v>
      </c>
      <c r="G12" s="15">
        <v>6027384</v>
      </c>
      <c r="H12" s="15">
        <v>4312968</v>
      </c>
      <c r="I12" s="15"/>
      <c r="J12" s="15">
        <v>1510235.2941176472</v>
      </c>
      <c r="K12" s="15">
        <v>2613600</v>
      </c>
      <c r="L12" s="15">
        <v>2020376.4705882354</v>
      </c>
      <c r="M12" s="15"/>
      <c r="N12" s="15"/>
    </row>
    <row r="13" spans="1:14" x14ac:dyDescent="0.3">
      <c r="A13" t="s">
        <v>100</v>
      </c>
      <c r="B13" s="15">
        <v>1415040</v>
      </c>
      <c r="C13" s="15">
        <v>3565320</v>
      </c>
      <c r="D13" s="15">
        <v>2485560</v>
      </c>
      <c r="E13" s="15"/>
      <c r="F13" s="15">
        <v>2405568</v>
      </c>
      <c r="G13" s="15">
        <v>6061044</v>
      </c>
      <c r="H13" s="15">
        <v>4225452</v>
      </c>
      <c r="I13" s="15"/>
      <c r="J13" s="15">
        <v>1360376.4705882354</v>
      </c>
      <c r="K13" s="15">
        <v>2625247.0588235296</v>
      </c>
      <c r="L13" s="15">
        <v>1990094.1176470588</v>
      </c>
      <c r="M13" s="15"/>
      <c r="N13" s="15"/>
    </row>
    <row r="14" spans="1:14" x14ac:dyDescent="0.3">
      <c r="A14" t="s">
        <v>101</v>
      </c>
      <c r="B14" s="15">
        <v>1738440</v>
      </c>
      <c r="C14" s="15">
        <v>3507240</v>
      </c>
      <c r="D14" s="15">
        <v>2230800</v>
      </c>
      <c r="E14" s="15"/>
      <c r="F14" s="15">
        <v>2955348</v>
      </c>
      <c r="G14" s="15">
        <v>5962308</v>
      </c>
      <c r="H14" s="15">
        <v>3792360</v>
      </c>
      <c r="I14" s="15"/>
      <c r="J14" s="15">
        <v>1550611.7647058824</v>
      </c>
      <c r="K14" s="15">
        <v>2591082.3529411764</v>
      </c>
      <c r="L14" s="15">
        <v>1840235.2941176472</v>
      </c>
      <c r="M14" s="15"/>
      <c r="N14" s="15"/>
    </row>
    <row r="15" spans="1:14" x14ac:dyDescent="0.3">
      <c r="A15" t="s">
        <v>102</v>
      </c>
      <c r="B15" s="15">
        <v>1589280</v>
      </c>
      <c r="C15" s="15">
        <v>3915120</v>
      </c>
      <c r="D15" s="15">
        <v>2310000</v>
      </c>
      <c r="E15" s="15"/>
      <c r="F15" s="15">
        <v>2701776</v>
      </c>
      <c r="G15" s="15">
        <v>6655704</v>
      </c>
      <c r="H15" s="15">
        <v>3927000</v>
      </c>
      <c r="I15" s="15"/>
      <c r="J15" s="15">
        <v>1462870.5882352944</v>
      </c>
      <c r="K15" s="15">
        <v>2831011.7647058824</v>
      </c>
      <c r="L15" s="15">
        <v>1886823.5294117648</v>
      </c>
      <c r="M15" s="15"/>
      <c r="N15" s="15"/>
    </row>
    <row r="16" spans="1:14" x14ac:dyDescent="0.3">
      <c r="B16" s="15"/>
      <c r="C16" s="15"/>
      <c r="D16" s="15"/>
      <c r="E16" s="15"/>
      <c r="F16" s="15"/>
      <c r="G16" s="15"/>
      <c r="H16" s="15"/>
      <c r="I16" s="15"/>
      <c r="J16" s="15"/>
      <c r="K16" s="15"/>
      <c r="L16" s="15"/>
      <c r="M16" s="15"/>
      <c r="N16" s="15"/>
    </row>
    <row r="17" spans="1:3" x14ac:dyDescent="0.3">
      <c r="C17" s="8"/>
    </row>
    <row r="18" spans="1:3" ht="15.6" x14ac:dyDescent="0.3">
      <c r="A18" s="36" t="s">
        <v>113</v>
      </c>
      <c r="B18" s="36"/>
    </row>
    <row r="20" spans="1:3" x14ac:dyDescent="0.3">
      <c r="A20" t="s">
        <v>173</v>
      </c>
    </row>
    <row r="21" spans="1:3" x14ac:dyDescent="0.3">
      <c r="A21" t="s">
        <v>174</v>
      </c>
    </row>
    <row r="22" spans="1:3" x14ac:dyDescent="0.3">
      <c r="A22" t="s">
        <v>175</v>
      </c>
    </row>
    <row r="23" spans="1:3" x14ac:dyDescent="0.3">
      <c r="A23" t="s">
        <v>179</v>
      </c>
    </row>
    <row r="24" spans="1:3" x14ac:dyDescent="0.3">
      <c r="A24" t="s">
        <v>176</v>
      </c>
    </row>
    <row r="25" spans="1:3" x14ac:dyDescent="0.3">
      <c r="A25" t="s">
        <v>177</v>
      </c>
    </row>
    <row r="26" spans="1:3" x14ac:dyDescent="0.3">
      <c r="A26" t="s">
        <v>199</v>
      </c>
    </row>
    <row r="28" spans="1:3" x14ac:dyDescent="0.3">
      <c r="A28" s="30" t="s">
        <v>178</v>
      </c>
      <c r="B28" s="30"/>
      <c r="C28" s="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9EDD8-4B16-4373-B7D6-59AE198B0111}">
  <dimension ref="A1:N25"/>
  <sheetViews>
    <sheetView zoomScaleNormal="100" workbookViewId="0">
      <selection activeCell="J7" sqref="J7"/>
    </sheetView>
  </sheetViews>
  <sheetFormatPr defaultRowHeight="14.4" x14ac:dyDescent="0.3"/>
  <cols>
    <col min="2" max="4" width="13.44140625" customWidth="1"/>
    <col min="5" max="5" width="15.6640625" customWidth="1"/>
    <col min="6" max="8" width="13.44140625" customWidth="1"/>
    <col min="9" max="9" width="15.6640625" customWidth="1"/>
    <col min="10" max="12" width="13.44140625" customWidth="1"/>
    <col min="13" max="13" width="15.6640625" customWidth="1"/>
    <col min="14" max="14" width="17.109375" customWidth="1"/>
  </cols>
  <sheetData>
    <row r="1" spans="1:14" x14ac:dyDescent="0.3">
      <c r="B1" t="s">
        <v>118</v>
      </c>
      <c r="F1" t="s">
        <v>119</v>
      </c>
      <c r="J1" t="s">
        <v>120</v>
      </c>
    </row>
    <row r="3" spans="1:14" ht="28.8" x14ac:dyDescent="0.3">
      <c r="B3" s="54" t="s">
        <v>106</v>
      </c>
      <c r="C3" s="54" t="s">
        <v>104</v>
      </c>
      <c r="D3" s="54" t="s">
        <v>105</v>
      </c>
      <c r="E3" s="54" t="s">
        <v>103</v>
      </c>
      <c r="F3" s="54" t="s">
        <v>106</v>
      </c>
      <c r="G3" s="54" t="s">
        <v>104</v>
      </c>
      <c r="H3" s="54" t="s">
        <v>105</v>
      </c>
      <c r="I3" s="54" t="s">
        <v>103</v>
      </c>
      <c r="J3" s="54" t="s">
        <v>106</v>
      </c>
      <c r="K3" s="54" t="s">
        <v>104</v>
      </c>
      <c r="L3" s="54" t="s">
        <v>105</v>
      </c>
      <c r="M3" s="54" t="s">
        <v>103</v>
      </c>
      <c r="N3" s="55" t="s">
        <v>121</v>
      </c>
    </row>
    <row r="4" spans="1:14" x14ac:dyDescent="0.3">
      <c r="A4" s="54" t="s">
        <v>91</v>
      </c>
      <c r="B4" s="56">
        <v>1210000</v>
      </c>
      <c r="C4" s="56">
        <v>2855000</v>
      </c>
      <c r="D4" s="56">
        <v>1604000</v>
      </c>
      <c r="E4" s="52">
        <f t="shared" ref="E4:E16" si="0">SUM(B4:D4)</f>
        <v>5669000</v>
      </c>
      <c r="F4" s="56">
        <v>2057000</v>
      </c>
      <c r="G4" s="56">
        <v>4853500</v>
      </c>
      <c r="H4" s="56">
        <v>2726800</v>
      </c>
      <c r="I4" s="52">
        <f t="shared" ref="I4:I16" si="1">SUM(F4:H4)</f>
        <v>9637300</v>
      </c>
      <c r="J4" s="56">
        <v>1111764.705882353</v>
      </c>
      <c r="K4" s="56">
        <v>2079411.7647058824</v>
      </c>
      <c r="L4" s="56">
        <v>1343529.411764706</v>
      </c>
      <c r="M4" s="52">
        <f t="shared" ref="M4:M16" si="2">SUM(J4:L4)</f>
        <v>4534705.8823529407</v>
      </c>
      <c r="N4" s="52">
        <f t="shared" ref="N4:N15" si="3">SUM(M4,I4,E4)</f>
        <v>19841005.882352941</v>
      </c>
    </row>
    <row r="5" spans="1:14" x14ac:dyDescent="0.3">
      <c r="A5" s="54" t="s">
        <v>92</v>
      </c>
      <c r="B5" s="56">
        <v>1105000</v>
      </c>
      <c r="C5" s="56">
        <v>2833000</v>
      </c>
      <c r="D5" s="56">
        <v>1786000</v>
      </c>
      <c r="E5" s="52">
        <f t="shared" si="0"/>
        <v>5724000</v>
      </c>
      <c r="F5" s="56">
        <v>1878500</v>
      </c>
      <c r="G5" s="56">
        <v>4816100</v>
      </c>
      <c r="H5" s="56">
        <v>3036200</v>
      </c>
      <c r="I5" s="52">
        <f t="shared" si="1"/>
        <v>9730800</v>
      </c>
      <c r="J5" s="56">
        <v>1050000</v>
      </c>
      <c r="K5" s="56">
        <v>2066470.5882352942</v>
      </c>
      <c r="L5" s="56">
        <v>1450588.2352941176</v>
      </c>
      <c r="M5" s="52">
        <f t="shared" si="2"/>
        <v>4567058.823529412</v>
      </c>
      <c r="N5" s="52">
        <f t="shared" si="3"/>
        <v>20021858.823529411</v>
      </c>
    </row>
    <row r="6" spans="1:14" x14ac:dyDescent="0.3">
      <c r="A6" s="54" t="s">
        <v>93</v>
      </c>
      <c r="B6" s="56">
        <v>1081000</v>
      </c>
      <c r="C6" s="56">
        <v>2356000</v>
      </c>
      <c r="D6" s="56">
        <v>1672000</v>
      </c>
      <c r="E6" s="52">
        <f t="shared" si="0"/>
        <v>5109000</v>
      </c>
      <c r="F6" s="56">
        <v>1837700</v>
      </c>
      <c r="G6" s="56">
        <v>4005200</v>
      </c>
      <c r="H6" s="56">
        <v>2842400</v>
      </c>
      <c r="I6" s="52">
        <f t="shared" si="1"/>
        <v>8685300</v>
      </c>
      <c r="J6" s="56">
        <v>1035882.3529411765</v>
      </c>
      <c r="K6" s="56">
        <v>1785882.3529411766</v>
      </c>
      <c r="L6" s="56">
        <v>1383529.411764706</v>
      </c>
      <c r="M6" s="52">
        <f t="shared" si="2"/>
        <v>4205294.1176470593</v>
      </c>
      <c r="N6" s="52">
        <f t="shared" si="3"/>
        <v>17999594.117647059</v>
      </c>
    </row>
    <row r="7" spans="1:14" x14ac:dyDescent="0.3">
      <c r="A7" s="54" t="s">
        <v>94</v>
      </c>
      <c r="B7" s="56">
        <v>1200000</v>
      </c>
      <c r="C7" s="56">
        <v>2638000</v>
      </c>
      <c r="D7" s="56">
        <v>1943000</v>
      </c>
      <c r="E7" s="52">
        <f t="shared" si="0"/>
        <v>5781000</v>
      </c>
      <c r="F7" s="56">
        <v>2040000</v>
      </c>
      <c r="G7" s="56">
        <v>4484600</v>
      </c>
      <c r="H7" s="56">
        <v>3303100</v>
      </c>
      <c r="I7" s="52">
        <f t="shared" si="1"/>
        <v>9827700</v>
      </c>
      <c r="J7" s="56">
        <v>1105882.3529411764</v>
      </c>
      <c r="K7" s="56">
        <v>1951764.705882353</v>
      </c>
      <c r="L7" s="56">
        <v>1542941.1764705882</v>
      </c>
      <c r="M7" s="52">
        <f t="shared" si="2"/>
        <v>4600588.2352941176</v>
      </c>
      <c r="N7" s="52">
        <f t="shared" si="3"/>
        <v>20209288.235294119</v>
      </c>
    </row>
    <row r="8" spans="1:14" x14ac:dyDescent="0.3">
      <c r="A8" s="54" t="s">
        <v>95</v>
      </c>
      <c r="B8" s="56">
        <v>1481000</v>
      </c>
      <c r="C8" s="56">
        <v>2202000</v>
      </c>
      <c r="D8" s="56">
        <v>1533000</v>
      </c>
      <c r="E8" s="52">
        <f t="shared" si="0"/>
        <v>5216000</v>
      </c>
      <c r="F8" s="56">
        <v>2517700</v>
      </c>
      <c r="G8" s="56">
        <v>3743400</v>
      </c>
      <c r="H8" s="56">
        <v>2606100</v>
      </c>
      <c r="I8" s="52">
        <f t="shared" si="1"/>
        <v>8867200</v>
      </c>
      <c r="J8" s="56">
        <v>1271176.4705882352</v>
      </c>
      <c r="K8" s="56">
        <v>1695294.1176470588</v>
      </c>
      <c r="L8" s="56">
        <v>1301764.705882353</v>
      </c>
      <c r="M8" s="52">
        <f t="shared" si="2"/>
        <v>4268235.2941176472</v>
      </c>
      <c r="N8" s="52">
        <f t="shared" si="3"/>
        <v>18351435.294117648</v>
      </c>
    </row>
    <row r="9" spans="1:14" x14ac:dyDescent="0.3">
      <c r="A9" s="54" t="s">
        <v>96</v>
      </c>
      <c r="B9" s="56">
        <v>1446000</v>
      </c>
      <c r="C9" s="56">
        <v>2281000</v>
      </c>
      <c r="D9" s="56">
        <v>1795000</v>
      </c>
      <c r="E9" s="52">
        <f t="shared" si="0"/>
        <v>5522000</v>
      </c>
      <c r="F9" s="56">
        <v>2458200</v>
      </c>
      <c r="G9" s="56">
        <v>3877700</v>
      </c>
      <c r="H9" s="56">
        <v>3051500</v>
      </c>
      <c r="I9" s="52">
        <f t="shared" si="1"/>
        <v>9387400</v>
      </c>
      <c r="J9" s="56">
        <v>1250588.2352941176</v>
      </c>
      <c r="K9" s="56">
        <v>1741764.705882353</v>
      </c>
      <c r="L9" s="56">
        <v>1455882.3529411764</v>
      </c>
      <c r="M9" s="52">
        <f t="shared" si="2"/>
        <v>4448235.2941176463</v>
      </c>
      <c r="N9" s="52">
        <f t="shared" si="3"/>
        <v>19357635.294117644</v>
      </c>
    </row>
    <row r="10" spans="1:14" x14ac:dyDescent="0.3">
      <c r="A10" s="54" t="s">
        <v>97</v>
      </c>
      <c r="B10" s="56">
        <v>1174000</v>
      </c>
      <c r="C10" s="56">
        <v>2471000</v>
      </c>
      <c r="D10" s="56">
        <v>1851000</v>
      </c>
      <c r="E10" s="52">
        <f t="shared" si="0"/>
        <v>5496000</v>
      </c>
      <c r="F10" s="56">
        <v>1995800</v>
      </c>
      <c r="G10" s="56">
        <v>4200700</v>
      </c>
      <c r="H10" s="56">
        <v>3146700</v>
      </c>
      <c r="I10" s="52">
        <f t="shared" si="1"/>
        <v>9343200</v>
      </c>
      <c r="J10" s="56">
        <v>1090588.2352941176</v>
      </c>
      <c r="K10" s="56">
        <v>1853529.411764706</v>
      </c>
      <c r="L10" s="56">
        <v>1488823.5294117648</v>
      </c>
      <c r="M10" s="52">
        <f t="shared" si="2"/>
        <v>4432941.1764705889</v>
      </c>
      <c r="N10" s="52">
        <f t="shared" si="3"/>
        <v>19272141.176470589</v>
      </c>
    </row>
    <row r="11" spans="1:14" x14ac:dyDescent="0.3">
      <c r="A11" s="54" t="s">
        <v>98</v>
      </c>
      <c r="B11" s="56">
        <v>1126000</v>
      </c>
      <c r="C11" s="56">
        <v>2310000</v>
      </c>
      <c r="D11" s="56">
        <v>1728000</v>
      </c>
      <c r="E11" s="52">
        <f t="shared" si="0"/>
        <v>5164000</v>
      </c>
      <c r="F11" s="56">
        <v>1914200</v>
      </c>
      <c r="G11" s="56">
        <v>3927000</v>
      </c>
      <c r="H11" s="56">
        <v>2937600</v>
      </c>
      <c r="I11" s="52">
        <f t="shared" si="1"/>
        <v>8778800</v>
      </c>
      <c r="J11" s="56">
        <v>1062352.9411764706</v>
      </c>
      <c r="K11" s="56">
        <v>1758823.5294117648</v>
      </c>
      <c r="L11" s="56">
        <v>1416470.588235294</v>
      </c>
      <c r="M11" s="52">
        <f t="shared" si="2"/>
        <v>4237647.0588235296</v>
      </c>
      <c r="N11" s="52">
        <f t="shared" si="3"/>
        <v>18180447.05882353</v>
      </c>
    </row>
    <row r="12" spans="1:14" x14ac:dyDescent="0.3">
      <c r="A12" s="54" t="s">
        <v>99</v>
      </c>
      <c r="B12" s="56">
        <v>1265000</v>
      </c>
      <c r="C12" s="56">
        <v>2686000</v>
      </c>
      <c r="D12" s="56">
        <v>1922000</v>
      </c>
      <c r="E12" s="52">
        <f t="shared" si="0"/>
        <v>5873000</v>
      </c>
      <c r="F12" s="56">
        <v>2150500</v>
      </c>
      <c r="G12" s="56">
        <v>4566200</v>
      </c>
      <c r="H12" s="56">
        <v>3267400</v>
      </c>
      <c r="I12" s="52">
        <f t="shared" si="1"/>
        <v>9984100</v>
      </c>
      <c r="J12" s="56">
        <v>1144117.6470588236</v>
      </c>
      <c r="K12" s="56">
        <v>1980000</v>
      </c>
      <c r="L12" s="56">
        <v>1530588.2352941176</v>
      </c>
      <c r="M12" s="52">
        <f t="shared" si="2"/>
        <v>4654705.8823529407</v>
      </c>
      <c r="N12" s="52">
        <f t="shared" si="3"/>
        <v>20511805.882352941</v>
      </c>
    </row>
    <row r="13" spans="1:14" x14ac:dyDescent="0.3">
      <c r="A13" s="54" t="s">
        <v>100</v>
      </c>
      <c r="B13" s="56">
        <v>1072000</v>
      </c>
      <c r="C13" s="56">
        <v>2701000</v>
      </c>
      <c r="D13" s="56">
        <v>1883000</v>
      </c>
      <c r="E13" s="52">
        <f t="shared" si="0"/>
        <v>5656000</v>
      </c>
      <c r="F13" s="56">
        <v>1822400</v>
      </c>
      <c r="G13" s="56">
        <v>4591700</v>
      </c>
      <c r="H13" s="56">
        <v>3201100</v>
      </c>
      <c r="I13" s="52">
        <f t="shared" si="1"/>
        <v>9615200</v>
      </c>
      <c r="J13" s="56">
        <v>1030588.2352941177</v>
      </c>
      <c r="K13" s="56">
        <v>1988823.5294117648</v>
      </c>
      <c r="L13" s="56">
        <v>1507647.0588235294</v>
      </c>
      <c r="M13" s="52">
        <f t="shared" si="2"/>
        <v>4527058.823529412</v>
      </c>
      <c r="N13" s="52">
        <f t="shared" si="3"/>
        <v>19798258.823529411</v>
      </c>
    </row>
    <row r="14" spans="1:14" x14ac:dyDescent="0.3">
      <c r="A14" s="54" t="s">
        <v>101</v>
      </c>
      <c r="B14" s="56">
        <v>1317000</v>
      </c>
      <c r="C14" s="56">
        <v>2657000</v>
      </c>
      <c r="D14" s="56">
        <v>1690000</v>
      </c>
      <c r="E14" s="52">
        <f t="shared" si="0"/>
        <v>5664000</v>
      </c>
      <c r="F14" s="56">
        <v>2238900</v>
      </c>
      <c r="G14" s="56">
        <v>4516900</v>
      </c>
      <c r="H14" s="56">
        <v>2873000</v>
      </c>
      <c r="I14" s="52">
        <f t="shared" si="1"/>
        <v>9628800</v>
      </c>
      <c r="J14" s="56">
        <v>1174705.8823529412</v>
      </c>
      <c r="K14" s="56">
        <v>1962941.1764705882</v>
      </c>
      <c r="L14" s="56">
        <v>1394117.6470588236</v>
      </c>
      <c r="M14" s="52">
        <f t="shared" si="2"/>
        <v>4531764.7058823537</v>
      </c>
      <c r="N14" s="52">
        <f t="shared" si="3"/>
        <v>19824564.705882356</v>
      </c>
    </row>
    <row r="15" spans="1:14" x14ac:dyDescent="0.3">
      <c r="A15" s="54" t="s">
        <v>102</v>
      </c>
      <c r="B15" s="56">
        <v>1204000</v>
      </c>
      <c r="C15" s="56">
        <v>2966000</v>
      </c>
      <c r="D15" s="56">
        <v>1750000</v>
      </c>
      <c r="E15" s="52">
        <f t="shared" si="0"/>
        <v>5920000</v>
      </c>
      <c r="F15" s="56">
        <v>2046800</v>
      </c>
      <c r="G15" s="56">
        <v>5042200</v>
      </c>
      <c r="H15" s="56">
        <v>2975000</v>
      </c>
      <c r="I15" s="52">
        <f t="shared" si="1"/>
        <v>10064000</v>
      </c>
      <c r="J15" s="56">
        <v>1108235.2941176472</v>
      </c>
      <c r="K15" s="56">
        <v>2144705.8823529412</v>
      </c>
      <c r="L15" s="56">
        <v>1429411.7647058824</v>
      </c>
      <c r="M15" s="52">
        <f t="shared" si="2"/>
        <v>4682352.9411764704</v>
      </c>
      <c r="N15" s="52">
        <f t="shared" si="3"/>
        <v>20666352.94117647</v>
      </c>
    </row>
    <row r="16" spans="1:14" x14ac:dyDescent="0.3">
      <c r="A16" s="54" t="s">
        <v>103</v>
      </c>
      <c r="B16" s="52">
        <f t="shared" ref="B16:D16" si="4">SUM(B4:B15)</f>
        <v>14681000</v>
      </c>
      <c r="C16" s="52">
        <f t="shared" si="4"/>
        <v>30956000</v>
      </c>
      <c r="D16" s="52">
        <f t="shared" si="4"/>
        <v>21157000</v>
      </c>
      <c r="E16" s="52">
        <f t="shared" si="0"/>
        <v>66794000</v>
      </c>
      <c r="F16" s="52">
        <f t="shared" ref="F16:H16" si="5">SUM(F4:F15)</f>
        <v>24957700</v>
      </c>
      <c r="G16" s="52">
        <f t="shared" si="5"/>
        <v>52625200</v>
      </c>
      <c r="H16" s="52">
        <f t="shared" si="5"/>
        <v>35966900</v>
      </c>
      <c r="I16" s="52">
        <f t="shared" si="1"/>
        <v>113549800</v>
      </c>
      <c r="J16" s="52">
        <f t="shared" ref="J16:L16" si="6">SUM(J4:J15)</f>
        <v>13435882.352941178</v>
      </c>
      <c r="K16" s="52">
        <f t="shared" si="6"/>
        <v>23009411.764705885</v>
      </c>
      <c r="L16" s="52">
        <f t="shared" si="6"/>
        <v>17245294.117647059</v>
      </c>
      <c r="M16" s="52">
        <f t="shared" si="2"/>
        <v>53690588.235294126</v>
      </c>
      <c r="N16" s="52">
        <f>SUM(N4:N15)</f>
        <v>234034388.2352941</v>
      </c>
    </row>
    <row r="17" spans="1:3" x14ac:dyDescent="0.3">
      <c r="C17" s="8"/>
    </row>
    <row r="21" spans="1:3" x14ac:dyDescent="0.3">
      <c r="A21" s="30" t="s">
        <v>257</v>
      </c>
      <c r="B21" t="s">
        <v>158</v>
      </c>
    </row>
    <row r="22" spans="1:3" x14ac:dyDescent="0.3">
      <c r="A22" s="53">
        <v>1</v>
      </c>
      <c r="B22" t="s">
        <v>220</v>
      </c>
    </row>
    <row r="23" spans="1:3" x14ac:dyDescent="0.3">
      <c r="A23" s="53">
        <v>2</v>
      </c>
      <c r="B23" t="s">
        <v>221</v>
      </c>
    </row>
    <row r="24" spans="1:3" x14ac:dyDescent="0.3">
      <c r="A24" s="53">
        <v>3</v>
      </c>
      <c r="B24" t="s">
        <v>283</v>
      </c>
    </row>
    <row r="25" spans="1:3" x14ac:dyDescent="0.3">
      <c r="A25" s="53">
        <v>4</v>
      </c>
      <c r="B25" t="s">
        <v>282</v>
      </c>
    </row>
  </sheetData>
  <sheetProtection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256D7-1CF5-4DB0-BEE5-F5FCF972774D}">
  <dimension ref="A1:N40"/>
  <sheetViews>
    <sheetView zoomScale="85" zoomScaleNormal="85" workbookViewId="0">
      <selection activeCell="A20" sqref="A20:A22"/>
    </sheetView>
  </sheetViews>
  <sheetFormatPr defaultRowHeight="14.4" x14ac:dyDescent="0.3"/>
  <cols>
    <col min="1" max="1" width="12.109375" bestFit="1" customWidth="1"/>
    <col min="2" max="2" width="16.33203125" customWidth="1"/>
    <col min="3" max="4" width="13.44140625" customWidth="1"/>
    <col min="5" max="5" width="15.6640625" customWidth="1"/>
    <col min="6" max="8" width="13.44140625" customWidth="1"/>
    <col min="9" max="9" width="15.6640625" customWidth="1"/>
    <col min="10" max="12" width="13.44140625" customWidth="1"/>
    <col min="13" max="13" width="15.6640625" customWidth="1"/>
    <col min="14" max="14" width="17.109375" customWidth="1"/>
  </cols>
  <sheetData>
    <row r="1" spans="1:14" x14ac:dyDescent="0.3">
      <c r="B1" t="s">
        <v>118</v>
      </c>
      <c r="F1" t="s">
        <v>119</v>
      </c>
      <c r="J1" t="s">
        <v>120</v>
      </c>
    </row>
    <row r="3" spans="1:14" ht="28.8" x14ac:dyDescent="0.3">
      <c r="B3" t="s">
        <v>106</v>
      </c>
      <c r="C3" t="s">
        <v>104</v>
      </c>
      <c r="D3" t="s">
        <v>105</v>
      </c>
      <c r="E3" t="s">
        <v>103</v>
      </c>
      <c r="F3" t="s">
        <v>106</v>
      </c>
      <c r="G3" t="s">
        <v>104</v>
      </c>
      <c r="H3" t="s">
        <v>105</v>
      </c>
      <c r="I3" t="s">
        <v>103</v>
      </c>
      <c r="J3" t="s">
        <v>106</v>
      </c>
      <c r="K3" t="s">
        <v>104</v>
      </c>
      <c r="L3" t="s">
        <v>105</v>
      </c>
      <c r="M3" t="s">
        <v>103</v>
      </c>
      <c r="N3" s="10" t="s">
        <v>121</v>
      </c>
    </row>
    <row r="4" spans="1:14" x14ac:dyDescent="0.3">
      <c r="A4" t="s">
        <v>91</v>
      </c>
      <c r="B4" s="15">
        <v>1210</v>
      </c>
      <c r="C4" s="15">
        <v>2855</v>
      </c>
      <c r="D4" s="15">
        <v>1604</v>
      </c>
      <c r="E4" s="15">
        <f t="shared" ref="E4:E15" si="0">SUM(B4:D4)</f>
        <v>5669</v>
      </c>
      <c r="F4" s="15">
        <v>2057</v>
      </c>
      <c r="G4" s="15">
        <v>4853.5</v>
      </c>
      <c r="H4" s="15">
        <v>2726.8</v>
      </c>
      <c r="I4" s="15">
        <f t="shared" ref="I4:I15" si="1">SUM(F4:H4)</f>
        <v>9637.2999999999993</v>
      </c>
      <c r="J4" s="15">
        <v>1111.7647099999999</v>
      </c>
      <c r="K4" s="15">
        <v>2079.41176</v>
      </c>
      <c r="L4" s="15">
        <v>1343.5294099999999</v>
      </c>
      <c r="M4" s="15">
        <f t="shared" ref="M4:M15" si="2">SUM(J4:L4)</f>
        <v>4534.7058799999995</v>
      </c>
      <c r="N4" s="15">
        <f t="shared" ref="N4:N15" si="3">SUM(M4,I4,E4)</f>
        <v>19841.005879999997</v>
      </c>
    </row>
    <row r="5" spans="1:14" x14ac:dyDescent="0.3">
      <c r="A5" t="s">
        <v>92</v>
      </c>
      <c r="B5" s="15">
        <v>1105</v>
      </c>
      <c r="C5" s="15">
        <v>2839</v>
      </c>
      <c r="D5" s="15">
        <v>1786</v>
      </c>
      <c r="E5" s="15">
        <v>5720</v>
      </c>
      <c r="F5" s="15">
        <v>1878.5</v>
      </c>
      <c r="G5" s="15">
        <v>4816.1000000000004</v>
      </c>
      <c r="H5" s="15">
        <v>3036.2</v>
      </c>
      <c r="I5" s="15">
        <f t="shared" si="1"/>
        <v>9730.7999999999993</v>
      </c>
      <c r="J5" s="15">
        <v>1050</v>
      </c>
      <c r="K5" s="15">
        <v>2066.47057</v>
      </c>
      <c r="L5" s="15">
        <v>1450.58824</v>
      </c>
      <c r="M5" s="15">
        <f t="shared" si="2"/>
        <v>4567.0588100000004</v>
      </c>
      <c r="N5" s="15">
        <f t="shared" si="3"/>
        <v>20017.858809999998</v>
      </c>
    </row>
    <row r="6" spans="1:14" x14ac:dyDescent="0.3">
      <c r="A6" t="s">
        <v>93</v>
      </c>
      <c r="B6" s="15">
        <v>1081</v>
      </c>
      <c r="C6" s="15">
        <v>2356</v>
      </c>
      <c r="D6" s="15">
        <v>1672</v>
      </c>
      <c r="E6" s="15">
        <f t="shared" si="0"/>
        <v>5109</v>
      </c>
      <c r="F6" s="15">
        <v>1837.7</v>
      </c>
      <c r="G6" s="15">
        <v>4005.2</v>
      </c>
      <c r="H6" s="15">
        <v>2842.4</v>
      </c>
      <c r="I6" s="15">
        <f t="shared" si="1"/>
        <v>8685.2999999999993</v>
      </c>
      <c r="J6" s="15">
        <v>1035.8823500000001</v>
      </c>
      <c r="K6" s="15">
        <v>1785.8823500000001</v>
      </c>
      <c r="L6" s="15">
        <v>1383.5294099999999</v>
      </c>
      <c r="M6" s="15">
        <f t="shared" si="2"/>
        <v>4205.2941099999998</v>
      </c>
      <c r="N6" s="15">
        <f t="shared" si="3"/>
        <v>17999.594109999998</v>
      </c>
    </row>
    <row r="7" spans="1:14" x14ac:dyDescent="0.3">
      <c r="A7" t="s">
        <v>94</v>
      </c>
      <c r="B7" s="15">
        <v>1200</v>
      </c>
      <c r="C7" s="15">
        <v>2638</v>
      </c>
      <c r="D7" s="15">
        <v>1943</v>
      </c>
      <c r="E7" s="15">
        <f t="shared" si="0"/>
        <v>5781</v>
      </c>
      <c r="F7" s="15">
        <v>2040</v>
      </c>
      <c r="G7" s="15">
        <v>4484.6000000000004</v>
      </c>
      <c r="H7" s="15">
        <v>3303.1</v>
      </c>
      <c r="I7" s="15">
        <f t="shared" si="1"/>
        <v>9827.7000000000007</v>
      </c>
      <c r="J7" s="15">
        <v>1105.8823500000001</v>
      </c>
      <c r="K7" s="15">
        <v>1951.7647099999999</v>
      </c>
      <c r="L7" s="15">
        <v>1542.94118</v>
      </c>
      <c r="M7" s="15">
        <f t="shared" si="2"/>
        <v>4600.58824</v>
      </c>
      <c r="N7" s="15">
        <f t="shared" si="3"/>
        <v>20209.288240000002</v>
      </c>
    </row>
    <row r="8" spans="1:14" x14ac:dyDescent="0.3">
      <c r="A8" t="s">
        <v>95</v>
      </c>
      <c r="B8" s="15">
        <v>1481</v>
      </c>
      <c r="C8" s="15">
        <v>2202</v>
      </c>
      <c r="D8" s="15">
        <v>1533</v>
      </c>
      <c r="E8" s="15">
        <f t="shared" si="0"/>
        <v>5216</v>
      </c>
      <c r="F8" s="15">
        <v>2517.6999999999998</v>
      </c>
      <c r="G8" s="15">
        <v>3743.4</v>
      </c>
      <c r="H8" s="15">
        <v>2606.1</v>
      </c>
      <c r="I8" s="15">
        <f t="shared" si="1"/>
        <v>8867.2000000000007</v>
      </c>
      <c r="J8" s="15">
        <v>1271.1764699999999</v>
      </c>
      <c r="K8" s="15">
        <v>2004.70588</v>
      </c>
      <c r="L8" s="15">
        <v>1301.7647099999999</v>
      </c>
      <c r="M8" s="15">
        <f t="shared" si="2"/>
        <v>4577.6470599999993</v>
      </c>
      <c r="N8" s="15">
        <f t="shared" si="3"/>
        <v>18660.84706</v>
      </c>
    </row>
    <row r="9" spans="1:14" x14ac:dyDescent="0.3">
      <c r="A9" t="s">
        <v>96</v>
      </c>
      <c r="B9" s="15">
        <v>1446</v>
      </c>
      <c r="C9" s="15">
        <v>2281</v>
      </c>
      <c r="D9" s="15">
        <v>1795</v>
      </c>
      <c r="E9" s="15">
        <f t="shared" si="0"/>
        <v>5522</v>
      </c>
      <c r="F9" s="15">
        <v>2458.1999999999998</v>
      </c>
      <c r="G9" s="15">
        <v>3877.7</v>
      </c>
      <c r="H9" s="15">
        <v>3051.5</v>
      </c>
      <c r="I9" s="15">
        <f t="shared" si="1"/>
        <v>9387.4</v>
      </c>
      <c r="J9" s="15">
        <v>1250.58824</v>
      </c>
      <c r="K9" s="15">
        <v>1741.7647099999999</v>
      </c>
      <c r="L9" s="15">
        <v>1455.8823500000001</v>
      </c>
      <c r="M9" s="15">
        <f t="shared" si="2"/>
        <v>4448.2353000000003</v>
      </c>
      <c r="N9" s="15">
        <f t="shared" si="3"/>
        <v>19357.635300000002</v>
      </c>
    </row>
    <row r="10" spans="1:14" x14ac:dyDescent="0.3">
      <c r="A10" t="s">
        <v>97</v>
      </c>
      <c r="B10" s="15">
        <v>1174</v>
      </c>
      <c r="C10" s="15">
        <v>2471</v>
      </c>
      <c r="D10" s="15">
        <v>1851</v>
      </c>
      <c r="E10" s="15">
        <f t="shared" si="0"/>
        <v>5496</v>
      </c>
      <c r="F10" s="15">
        <v>1995.8</v>
      </c>
      <c r="G10" s="15">
        <v>4200.7</v>
      </c>
      <c r="H10" s="15">
        <v>3146.7</v>
      </c>
      <c r="I10" s="15">
        <f t="shared" si="1"/>
        <v>9343.2000000000007</v>
      </c>
      <c r="J10" s="15">
        <v>1090.58824</v>
      </c>
      <c r="K10" s="15">
        <v>1853.5294099999999</v>
      </c>
      <c r="L10" s="15">
        <v>1488.8235300000001</v>
      </c>
      <c r="M10" s="15">
        <f t="shared" si="2"/>
        <v>4432.9411799999998</v>
      </c>
      <c r="N10" s="15">
        <f t="shared" si="3"/>
        <v>19272.141179999999</v>
      </c>
    </row>
    <row r="11" spans="1:14" x14ac:dyDescent="0.3">
      <c r="A11" t="s">
        <v>98</v>
      </c>
      <c r="B11" s="15">
        <v>1126</v>
      </c>
      <c r="C11" s="15">
        <v>2310</v>
      </c>
      <c r="D11" s="15">
        <v>1728</v>
      </c>
      <c r="E11" s="15">
        <f t="shared" si="0"/>
        <v>5164</v>
      </c>
      <c r="F11" s="15">
        <v>1914.2</v>
      </c>
      <c r="G11" s="15">
        <v>4378</v>
      </c>
      <c r="H11" s="15">
        <v>2937.6</v>
      </c>
      <c r="I11" s="15">
        <v>9229</v>
      </c>
      <c r="J11" s="15">
        <v>1062.35294</v>
      </c>
      <c r="K11" s="15">
        <v>1758.8235300000001</v>
      </c>
      <c r="L11" s="15">
        <v>1416.4705900000001</v>
      </c>
      <c r="M11" s="15">
        <f t="shared" si="2"/>
        <v>4237.6470600000002</v>
      </c>
      <c r="N11" s="15">
        <f t="shared" si="3"/>
        <v>18630.647059999999</v>
      </c>
    </row>
    <row r="12" spans="1:14" x14ac:dyDescent="0.3">
      <c r="A12" t="s">
        <v>99</v>
      </c>
      <c r="B12" s="15">
        <v>1265</v>
      </c>
      <c r="C12" s="15">
        <v>2886</v>
      </c>
      <c r="D12" s="15">
        <v>1922</v>
      </c>
      <c r="E12" s="15">
        <f t="shared" si="0"/>
        <v>6073</v>
      </c>
      <c r="F12" s="15">
        <v>2150.5</v>
      </c>
      <c r="G12" s="15">
        <v>4566.2</v>
      </c>
      <c r="H12" s="15">
        <v>3267.4</v>
      </c>
      <c r="I12" s="15">
        <f t="shared" si="1"/>
        <v>9984.1</v>
      </c>
      <c r="J12" s="15">
        <v>1144.1176499999999</v>
      </c>
      <c r="K12" s="15">
        <v>1980</v>
      </c>
      <c r="L12" s="15">
        <v>1530.58824</v>
      </c>
      <c r="M12" s="15">
        <f t="shared" si="2"/>
        <v>4654.7058900000002</v>
      </c>
      <c r="N12" s="15">
        <f t="shared" si="3"/>
        <v>20711.80589</v>
      </c>
    </row>
    <row r="13" spans="1:14" x14ac:dyDescent="0.3">
      <c r="A13" t="s">
        <v>100</v>
      </c>
      <c r="B13" s="15">
        <v>1072</v>
      </c>
      <c r="C13" s="15">
        <v>2701</v>
      </c>
      <c r="D13" s="15">
        <v>1883</v>
      </c>
      <c r="E13" s="15">
        <f t="shared" si="0"/>
        <v>5656</v>
      </c>
      <c r="F13" s="15">
        <v>1822.4</v>
      </c>
      <c r="G13" s="15">
        <v>4591.7</v>
      </c>
      <c r="H13" s="15">
        <v>3201.1</v>
      </c>
      <c r="I13" s="15">
        <f t="shared" si="1"/>
        <v>9615.2000000000007</v>
      </c>
      <c r="J13" s="15">
        <v>1030.58824</v>
      </c>
      <c r="K13" s="15">
        <v>1988.8235300000001</v>
      </c>
      <c r="L13" s="15">
        <v>1507.64706</v>
      </c>
      <c r="M13" s="15">
        <f t="shared" si="2"/>
        <v>4527.0588299999999</v>
      </c>
      <c r="N13" s="15">
        <f t="shared" si="3"/>
        <v>19798.258829999999</v>
      </c>
    </row>
    <row r="14" spans="1:14" x14ac:dyDescent="0.3">
      <c r="A14" t="s">
        <v>101</v>
      </c>
      <c r="B14" s="15">
        <v>1317</v>
      </c>
      <c r="C14" s="15">
        <v>2657</v>
      </c>
      <c r="D14" s="15">
        <v>1690</v>
      </c>
      <c r="E14" s="15">
        <f t="shared" si="0"/>
        <v>5664</v>
      </c>
      <c r="F14" s="15">
        <v>2238.9</v>
      </c>
      <c r="G14" s="15">
        <v>4516.1000000000004</v>
      </c>
      <c r="H14" s="15">
        <v>2873</v>
      </c>
      <c r="I14" s="15">
        <f t="shared" si="1"/>
        <v>9628</v>
      </c>
      <c r="J14" s="15">
        <v>1174.70588</v>
      </c>
      <c r="K14" s="15">
        <v>1962.94118</v>
      </c>
      <c r="L14" s="15">
        <v>1394.1176499999999</v>
      </c>
      <c r="M14" s="15">
        <f t="shared" si="2"/>
        <v>4531.7647100000004</v>
      </c>
      <c r="N14" s="15">
        <f t="shared" si="3"/>
        <v>19823.764709999999</v>
      </c>
    </row>
    <row r="15" spans="1:14" x14ac:dyDescent="0.3">
      <c r="A15" t="s">
        <v>102</v>
      </c>
      <c r="B15" s="15">
        <v>1204</v>
      </c>
      <c r="C15" s="15">
        <v>2966</v>
      </c>
      <c r="D15" s="15">
        <v>1750</v>
      </c>
      <c r="E15" s="15">
        <f t="shared" si="0"/>
        <v>5920</v>
      </c>
      <c r="F15" s="15">
        <v>2046.8</v>
      </c>
      <c r="G15" s="15">
        <v>5042.2</v>
      </c>
      <c r="H15" s="15">
        <v>2975</v>
      </c>
      <c r="I15" s="15">
        <f t="shared" si="1"/>
        <v>10064</v>
      </c>
      <c r="J15" s="15">
        <v>1108.2352900000001</v>
      </c>
      <c r="K15" s="15">
        <v>2144.70588</v>
      </c>
      <c r="L15" s="15">
        <v>1429.41176</v>
      </c>
      <c r="M15" s="15">
        <f t="shared" si="2"/>
        <v>4682.35293</v>
      </c>
      <c r="N15" s="15">
        <f t="shared" si="3"/>
        <v>20666.352930000001</v>
      </c>
    </row>
    <row r="16" spans="1:14" x14ac:dyDescent="0.3">
      <c r="A16" t="s">
        <v>103</v>
      </c>
      <c r="B16" s="15">
        <f t="shared" ref="B16:D16" si="4">SUM(B4:B15)</f>
        <v>14681</v>
      </c>
      <c r="C16" s="15">
        <f t="shared" si="4"/>
        <v>31162</v>
      </c>
      <c r="D16" s="15">
        <f t="shared" si="4"/>
        <v>21157</v>
      </c>
      <c r="E16" s="15">
        <f>SUM(B16:D16)</f>
        <v>67000</v>
      </c>
      <c r="F16" s="15">
        <f t="shared" ref="F16" si="5">SUM(F4:F15)</f>
        <v>24957.7</v>
      </c>
      <c r="G16" s="15">
        <v>59075</v>
      </c>
      <c r="H16" s="15">
        <f t="shared" ref="H16" si="6">SUM(H4:H15)</f>
        <v>35966.899999999994</v>
      </c>
      <c r="I16" s="15">
        <f>SUM(F16:H16)</f>
        <v>119999.59999999999</v>
      </c>
      <c r="J16" s="15">
        <f t="shared" ref="J16:K16" si="7">SUM(J4:J15)</f>
        <v>13435.882360000001</v>
      </c>
      <c r="K16" s="15">
        <f t="shared" si="7"/>
        <v>23318.823510000002</v>
      </c>
      <c r="L16" s="15">
        <v>19245</v>
      </c>
      <c r="M16" s="15">
        <f>SUM(J16:L16)</f>
        <v>55999.705870000005</v>
      </c>
      <c r="N16" s="15">
        <f>SUM(N4:N15)</f>
        <v>234989.19999999995</v>
      </c>
    </row>
    <row r="17" spans="1:12" x14ac:dyDescent="0.3">
      <c r="C17" s="8"/>
    </row>
    <row r="18" spans="1:12" ht="15.6" x14ac:dyDescent="0.3">
      <c r="A18" s="36" t="s">
        <v>113</v>
      </c>
      <c r="C18" s="8"/>
    </row>
    <row r="19" spans="1:12" x14ac:dyDescent="0.3">
      <c r="C19" s="8"/>
    </row>
    <row r="20" spans="1:12" x14ac:dyDescent="0.3">
      <c r="A20" t="s">
        <v>220</v>
      </c>
      <c r="C20" s="8"/>
    </row>
    <row r="21" spans="1:12" x14ac:dyDescent="0.3">
      <c r="A21" t="s">
        <v>221</v>
      </c>
    </row>
    <row r="22" spans="1:12" x14ac:dyDescent="0.3">
      <c r="A22" t="s">
        <v>252</v>
      </c>
    </row>
    <row r="26" spans="1:12" x14ac:dyDescent="0.3">
      <c r="A26" s="30" t="s">
        <v>195</v>
      </c>
      <c r="B26" s="30"/>
    </row>
    <row r="27" spans="1:12" x14ac:dyDescent="0.3">
      <c r="A27" s="30" t="s">
        <v>196</v>
      </c>
      <c r="B27" s="30"/>
      <c r="K27" s="8"/>
    </row>
    <row r="28" spans="1:12" x14ac:dyDescent="0.3">
      <c r="K28" s="31">
        <f>N16-M16-I16-E16</f>
        <v>-8010.1058700000431</v>
      </c>
    </row>
    <row r="29" spans="1:12" x14ac:dyDescent="0.3">
      <c r="K29" s="8"/>
      <c r="L29" s="8"/>
    </row>
    <row r="30" spans="1:12" x14ac:dyDescent="0.3">
      <c r="J30" s="8"/>
      <c r="K30" s="8"/>
      <c r="L30" s="8"/>
    </row>
    <row r="31" spans="1:12" x14ac:dyDescent="0.3">
      <c r="J31" s="8"/>
      <c r="K31" s="8"/>
      <c r="L31" s="8"/>
    </row>
    <row r="32" spans="1:12" x14ac:dyDescent="0.3">
      <c r="J32" s="8"/>
      <c r="K32" s="8"/>
      <c r="L32" s="8"/>
    </row>
    <row r="33" spans="10:12" x14ac:dyDescent="0.3">
      <c r="J33" s="8"/>
      <c r="K33" s="8"/>
      <c r="L33" s="8"/>
    </row>
    <row r="34" spans="10:12" x14ac:dyDescent="0.3">
      <c r="J34" s="8"/>
      <c r="K34" s="8"/>
      <c r="L34" s="8"/>
    </row>
    <row r="35" spans="10:12" x14ac:dyDescent="0.3">
      <c r="J35" s="8"/>
      <c r="K35" s="8"/>
      <c r="L35" s="8"/>
    </row>
    <row r="36" spans="10:12" x14ac:dyDescent="0.3">
      <c r="J36" s="8"/>
      <c r="K36" s="8"/>
      <c r="L36" s="8"/>
    </row>
    <row r="37" spans="10:12" x14ac:dyDescent="0.3">
      <c r="J37" s="8"/>
      <c r="K37" s="8"/>
      <c r="L37" s="8"/>
    </row>
    <row r="38" spans="10:12" x14ac:dyDescent="0.3">
      <c r="J38" s="8"/>
      <c r="K38" s="8"/>
      <c r="L38" s="8"/>
    </row>
    <row r="39" spans="10:12" x14ac:dyDescent="0.3">
      <c r="J39" s="8"/>
      <c r="K39" s="8"/>
      <c r="L39" s="8"/>
    </row>
    <row r="40" spans="10:12" x14ac:dyDescent="0.3">
      <c r="J40" s="8"/>
      <c r="K40" s="8"/>
      <c r="L40"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7CCF-E77E-47B7-9563-B029F02E0F58}">
  <dimension ref="A1:O55"/>
  <sheetViews>
    <sheetView zoomScale="115" zoomScaleNormal="115" workbookViewId="0">
      <selection activeCell="G2" sqref="G2:G7"/>
    </sheetView>
  </sheetViews>
  <sheetFormatPr defaultRowHeight="14.4" x14ac:dyDescent="0.3"/>
  <cols>
    <col min="5" max="5" width="9.109375" customWidth="1"/>
    <col min="7" max="7" width="13.44140625" customWidth="1"/>
    <col min="11" max="11" width="11.5546875" bestFit="1" customWidth="1"/>
  </cols>
  <sheetData>
    <row r="1" spans="1:15" x14ac:dyDescent="0.3">
      <c r="A1" s="12" t="s">
        <v>122</v>
      </c>
      <c r="B1" s="12"/>
      <c r="C1" s="12" t="s">
        <v>123</v>
      </c>
      <c r="D1" s="12"/>
      <c r="E1" s="12" t="s">
        <v>129</v>
      </c>
      <c r="F1" s="12"/>
      <c r="G1" s="12" t="s">
        <v>135</v>
      </c>
      <c r="H1" s="12"/>
      <c r="I1" s="12"/>
      <c r="J1" s="12" t="s">
        <v>129</v>
      </c>
      <c r="K1" s="12" t="s">
        <v>135</v>
      </c>
      <c r="N1" s="30" t="s">
        <v>257</v>
      </c>
      <c r="O1" t="s">
        <v>158</v>
      </c>
    </row>
    <row r="2" spans="1:15" x14ac:dyDescent="0.3">
      <c r="A2">
        <v>26</v>
      </c>
      <c r="C2">
        <v>64</v>
      </c>
      <c r="E2" t="s">
        <v>132</v>
      </c>
      <c r="G2" t="s">
        <v>105</v>
      </c>
      <c r="J2" s="26" t="s">
        <v>131</v>
      </c>
      <c r="K2" s="26" t="s">
        <v>105</v>
      </c>
      <c r="N2" s="30">
        <v>1</v>
      </c>
      <c r="O2" t="s">
        <v>260</v>
      </c>
    </row>
    <row r="3" spans="1:15" x14ac:dyDescent="0.3">
      <c r="A3">
        <v>78</v>
      </c>
      <c r="C3">
        <v>64</v>
      </c>
      <c r="E3" t="s">
        <v>134</v>
      </c>
      <c r="G3" t="s">
        <v>104</v>
      </c>
      <c r="N3" s="30">
        <v>2</v>
      </c>
      <c r="O3" t="s">
        <v>258</v>
      </c>
    </row>
    <row r="4" spans="1:15" x14ac:dyDescent="0.3">
      <c r="A4">
        <v>28</v>
      </c>
      <c r="C4">
        <v>40</v>
      </c>
      <c r="E4" t="s">
        <v>130</v>
      </c>
      <c r="G4" t="s">
        <v>106</v>
      </c>
      <c r="N4" s="30">
        <v>3</v>
      </c>
      <c r="O4" t="s">
        <v>259</v>
      </c>
    </row>
    <row r="5" spans="1:15" x14ac:dyDescent="0.3">
      <c r="A5">
        <v>23</v>
      </c>
      <c r="C5">
        <v>39</v>
      </c>
      <c r="E5" t="s">
        <v>294</v>
      </c>
      <c r="G5" t="s">
        <v>137</v>
      </c>
      <c r="N5" s="30">
        <v>4</v>
      </c>
      <c r="O5" t="s">
        <v>261</v>
      </c>
    </row>
    <row r="6" spans="1:15" x14ac:dyDescent="0.3">
      <c r="A6">
        <v>40</v>
      </c>
      <c r="C6">
        <v>32</v>
      </c>
      <c r="E6" t="s">
        <v>133</v>
      </c>
      <c r="G6" t="s">
        <v>136</v>
      </c>
    </row>
    <row r="7" spans="1:15" x14ac:dyDescent="0.3">
      <c r="A7">
        <v>52</v>
      </c>
      <c r="C7">
        <v>44</v>
      </c>
      <c r="E7" t="s">
        <v>131</v>
      </c>
      <c r="G7" t="s">
        <v>138</v>
      </c>
    </row>
    <row r="8" spans="1:15" x14ac:dyDescent="0.3">
      <c r="A8">
        <v>58</v>
      </c>
      <c r="C8">
        <v>78</v>
      </c>
    </row>
    <row r="9" spans="1:15" x14ac:dyDescent="0.3">
      <c r="A9">
        <v>37</v>
      </c>
      <c r="C9">
        <v>70</v>
      </c>
    </row>
    <row r="10" spans="1:15" x14ac:dyDescent="0.3">
      <c r="A10">
        <v>54</v>
      </c>
      <c r="C10">
        <v>63</v>
      </c>
    </row>
    <row r="11" spans="1:15" x14ac:dyDescent="0.3">
      <c r="A11">
        <v>87</v>
      </c>
      <c r="C11">
        <v>50</v>
      </c>
    </row>
    <row r="12" spans="1:15" x14ac:dyDescent="0.3">
      <c r="C12">
        <v>71</v>
      </c>
    </row>
    <row r="13" spans="1:15" x14ac:dyDescent="0.3">
      <c r="C13">
        <v>59</v>
      </c>
    </row>
    <row r="14" spans="1:15" x14ac:dyDescent="0.3">
      <c r="C14">
        <v>78</v>
      </c>
    </row>
    <row r="17" spans="1:3" x14ac:dyDescent="0.3">
      <c r="B17" s="11" t="s">
        <v>122</v>
      </c>
      <c r="C17" t="s">
        <v>123</v>
      </c>
    </row>
    <row r="18" spans="1:3" x14ac:dyDescent="0.3">
      <c r="A18" t="s">
        <v>103</v>
      </c>
      <c r="B18">
        <f>SUM(Data)</f>
        <v>483</v>
      </c>
      <c r="C18">
        <f>SUM(Stats)</f>
        <v>752</v>
      </c>
    </row>
    <row r="19" spans="1:3" x14ac:dyDescent="0.3">
      <c r="A19" t="s">
        <v>126</v>
      </c>
      <c r="B19">
        <f>AVERAGE(Data)</f>
        <v>48.3</v>
      </c>
      <c r="C19">
        <f>AVERAGE(Stats)</f>
        <v>57.846153846153847</v>
      </c>
    </row>
    <row r="20" spans="1:3" x14ac:dyDescent="0.3">
      <c r="A20" t="s">
        <v>180</v>
      </c>
      <c r="B20">
        <f>MIN(Data)</f>
        <v>23</v>
      </c>
      <c r="C20">
        <f>MIN(Stats)</f>
        <v>32</v>
      </c>
    </row>
    <row r="50" spans="1:1" x14ac:dyDescent="0.3">
      <c r="A50" t="s">
        <v>128</v>
      </c>
    </row>
    <row r="51" spans="1:1" x14ac:dyDescent="0.3">
      <c r="A51" t="s">
        <v>103</v>
      </c>
    </row>
    <row r="52" spans="1:1" x14ac:dyDescent="0.3">
      <c r="A52" t="s">
        <v>124</v>
      </c>
    </row>
    <row r="53" spans="1:1" x14ac:dyDescent="0.3">
      <c r="A53" t="s">
        <v>125</v>
      </c>
    </row>
    <row r="54" spans="1:1" x14ac:dyDescent="0.3">
      <c r="A54" t="s">
        <v>126</v>
      </c>
    </row>
    <row r="55" spans="1:1" x14ac:dyDescent="0.3">
      <c r="A55" t="s">
        <v>127</v>
      </c>
    </row>
  </sheetData>
  <dataValidations count="2">
    <dataValidation type="list" allowBlank="1" showInputMessage="1" showErrorMessage="1" sqref="J2" xr:uid="{29F305D9-DBA9-454B-83D0-5EF820C3F5AA}">
      <formula1>Regions</formula1>
    </dataValidation>
    <dataValidation type="list" allowBlank="1" showInputMessage="1" showErrorMessage="1" sqref="K2" xr:uid="{9360FFFF-78C7-4A7A-A07C-2AC2F2C3CFE1}">
      <formula1>Departments</formula1>
    </dataValidation>
  </dataValidations>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895C591BD7FF489F2E26EB4AB507B4" ma:contentTypeVersion="13" ma:contentTypeDescription="Create a new document." ma:contentTypeScope="" ma:versionID="15ef384cb13a7d5014f492612d270110">
  <xsd:schema xmlns:xsd="http://www.w3.org/2001/XMLSchema" xmlns:xs="http://www.w3.org/2001/XMLSchema" xmlns:p="http://schemas.microsoft.com/office/2006/metadata/properties" xmlns:ns2="883a71e5-ff97-4bc7-a486-c8f90c59f61a" xmlns:ns3="df7082a4-d59d-4c0d-bc35-281886f2f0d9" targetNamespace="http://schemas.microsoft.com/office/2006/metadata/properties" ma:root="true" ma:fieldsID="acfbb31c20d3b752281436c0995fc17b" ns2:_="" ns3:_="">
    <xsd:import namespace="883a71e5-ff97-4bc7-a486-c8f90c59f61a"/>
    <xsd:import namespace="df7082a4-d59d-4c0d-bc35-281886f2f0d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a71e5-ff97-4bc7-a486-c8f90c59f6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7082a4-d59d-4c0d-bc35-281886f2f0d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83a71e5-ff97-4bc7-a486-c8f90c59f61a">
      <UserInfo>
        <DisplayName>Chantal Pearson</DisplayName>
        <AccountId>26</AccountId>
        <AccountType/>
      </UserInfo>
      <UserInfo>
        <DisplayName>Eleonora Sanchez</DisplayName>
        <AccountId>50</AccountId>
        <AccountType/>
      </UserInfo>
      <UserInfo>
        <DisplayName>David Poitras</DisplayName>
        <AccountId>697</AccountId>
        <AccountType/>
      </UserInfo>
    </SharedWithUsers>
  </documentManagement>
</p:properties>
</file>

<file path=customXml/itemProps1.xml><?xml version="1.0" encoding="utf-8"?>
<ds:datastoreItem xmlns:ds="http://schemas.openxmlformats.org/officeDocument/2006/customXml" ds:itemID="{08B7549D-FBE9-47B5-906A-B4AEE88E0EB8}">
  <ds:schemaRefs>
    <ds:schemaRef ds:uri="http://schemas.microsoft.com/sharepoint/v3/contenttype/forms"/>
  </ds:schemaRefs>
</ds:datastoreItem>
</file>

<file path=customXml/itemProps2.xml><?xml version="1.0" encoding="utf-8"?>
<ds:datastoreItem xmlns:ds="http://schemas.openxmlformats.org/officeDocument/2006/customXml" ds:itemID="{4E93EAA2-85A0-4DBC-B960-1C1AEFD27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a71e5-ff97-4bc7-a486-c8f90c59f61a"/>
    <ds:schemaRef ds:uri="df7082a4-d59d-4c0d-bc35-281886f2f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CE6BC-5315-488A-A2FF-074B26B4434F}">
  <ds:schemaRefs>
    <ds:schemaRef ds:uri="e6d662c2-8381-4b7d-b9a9-9f2bde696020"/>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 ds:uri="http://schemas.microsoft.com/office/2006/metadata/properties"/>
    <ds:schemaRef ds:uri="883a71e5-ff97-4bc7-a486-c8f90c59f61a"/>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2</vt:i4>
      </vt:variant>
      <vt:variant>
        <vt:lpstr>Named Ranges</vt:lpstr>
      </vt:variant>
      <vt:variant>
        <vt:i4>11</vt:i4>
      </vt:variant>
    </vt:vector>
  </HeadingPairs>
  <TitlesOfParts>
    <vt:vector size="44" baseType="lpstr">
      <vt:lpstr>1 Flash Fill</vt:lpstr>
      <vt:lpstr>Assignment 1</vt:lpstr>
      <vt:lpstr>2 Paste Special - Prev Year</vt:lpstr>
      <vt:lpstr>Assignment 2</vt:lpstr>
      <vt:lpstr>3 Go to Special</vt:lpstr>
      <vt:lpstr>Assignment 3</vt:lpstr>
      <vt:lpstr>4 Auditing</vt:lpstr>
      <vt:lpstr>Assignment 4</vt:lpstr>
      <vt:lpstr>5 Named Ranges</vt:lpstr>
      <vt:lpstr>5 Named Ranges exp</vt:lpstr>
      <vt:lpstr>6 Goal Seek</vt:lpstr>
      <vt:lpstr>6 Nested IFs</vt:lpstr>
      <vt:lpstr>Assignment 6b </vt:lpstr>
      <vt:lpstr>7 Vlookup</vt:lpstr>
      <vt:lpstr>7 Form</vt:lpstr>
      <vt:lpstr>8 Lists</vt:lpstr>
      <vt:lpstr>8 Database</vt:lpstr>
      <vt:lpstr>8Database - Final</vt:lpstr>
      <vt:lpstr>9 Totals</vt:lpstr>
      <vt:lpstr>First</vt:lpstr>
      <vt:lpstr>Week1</vt:lpstr>
      <vt:lpstr>Week2</vt:lpstr>
      <vt:lpstr>Week3</vt:lpstr>
      <vt:lpstr>Week4</vt:lpstr>
      <vt:lpstr>Week5</vt:lpstr>
      <vt:lpstr>Week6</vt:lpstr>
      <vt:lpstr>Week7</vt:lpstr>
      <vt:lpstr>Week8</vt:lpstr>
      <vt:lpstr>Last</vt:lpstr>
      <vt:lpstr>10 Graphing</vt:lpstr>
      <vt:lpstr>Bonus Pivot table</vt:lpstr>
      <vt:lpstr>Chart1</vt:lpstr>
      <vt:lpstr>Chart2</vt:lpstr>
      <vt:lpstr>Data</vt:lpstr>
      <vt:lpstr>Departments</vt:lpstr>
      <vt:lpstr>Employee</vt:lpstr>
      <vt:lpstr>Project</vt:lpstr>
      <vt:lpstr>Regions</vt:lpstr>
      <vt:lpstr>Staff</vt:lpstr>
      <vt:lpstr>Stats</vt:lpstr>
      <vt:lpstr>tblEmployeeInfo</vt:lpstr>
      <vt:lpstr>tblProjectInfo</vt:lpstr>
      <vt:lpstr>tblTypeInfo</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Byl</dc:creator>
  <cp:lastModifiedBy>Frank Byl</cp:lastModifiedBy>
  <dcterms:created xsi:type="dcterms:W3CDTF">2019-08-31T14:01:17Z</dcterms:created>
  <dcterms:modified xsi:type="dcterms:W3CDTF">2021-03-10T18:39:15Z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0x01010080895C591BD7FF489F2E26EB4AB507B4</vt:lpwstr>
  </property>
</Properties>
</file>